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<sst xmlns="http://schemas.openxmlformats.org/spreadsheetml/2006/main" count="55" uniqueCount="55">
  <si>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tax rate</t>
  </si>
  <si>
    <t>other funds growth rate</t>
  </si>
  <si>
    <t>bank growth</t>
  </si>
  <si>
    <t>other funds investment</t>
  </si>
  <si>
    <t>bank</t>
  </si>
  <si>
    <t>year</t>
  </si>
  <si>
    <t>bank robberies needed to survive</t>
  </si>
  <si>
    <t>other funds</t>
  </si>
  <si>
    <t>tax paid</t>
  </si>
  <si>
    <t>bank max balance (surplus into funds)</t>
  </si>
  <si>
    <t>investment growth</t>
  </si>
  <si>
    <t>other funds growth</t>
  </si>
  <si>
    <t>bank growth rate</t>
  </si>
  <si>
    <t>taxable income</t>
  </si>
  <si>
    <t>inflation</t>
  </si>
  <si>
    <t>quit work threshold</t>
  </si>
  <si>
    <t>transfer to other funds</t>
  </si>
  <si>
    <t>other taxable income</t>
  </si>
  <si>
    <t>annual raise</t>
  </si>
  <si>
    <t>net worth</t>
  </si>
  <si>
    <t>cost of living</t>
  </si>
  <si>
    <t>investment withdrawls</t>
  </si>
  <si>
    <t>savings from income</t>
  </si>
  <si>
    <t>employment income</t>
  </si>
  <si>
    <t>equity isa investment</t>
  </si>
  <si>
    <t>equity isa growth</t>
  </si>
  <si>
    <t>equity isa max contribution</t>
  </si>
  <si>
    <t>cash isa investment</t>
  </si>
  <si>
    <t>cash isa growth</t>
  </si>
  <si>
    <t>cash isa max contribution</t>
  </si>
  <si>
    <t>equity isa value</t>
  </si>
  <si>
    <t>equity isa growth rate</t>
  </si>
  <si>
    <t>cash isa value</t>
  </si>
  <si>
    <t>cash isa growth rate</t>
  </si>
  <si>
    <t>pension investment</t>
  </si>
  <si>
    <t>pension growth</t>
  </si>
  <si>
    <t>pension max contribution</t>
  </si>
  <si>
    <t>pension contribution rate</t>
  </si>
  <si>
    <t>pension growth rate</t>
  </si>
  <si>
    <t>pension value</t>
  </si>
  <si>
    <t>ni</t>
  </si>
  <si>
    <t>income tax</t>
  </si>
  <si>
    <t>ni primary threshold</t>
  </si>
  <si>
    <t>ni primary rate</t>
  </si>
  <si>
    <t>ni upper earnings rate</t>
  </si>
  <si>
    <t>ni upper earnings limit</t>
  </si>
  <si>
    <t>personal allowance</t>
  </si>
  <si>
    <t>basic rate tax cap</t>
  </si>
  <si>
    <t>higher rate tax cap</t>
  </si>
  <si>
    <t>basic rate tax</t>
  </si>
  <si>
    <t>higher rate tax</t>
  </si>
  <si>
    <t>additional rate tax</t>
  </si>
  <si>
    <t>age</t>
  </si>
  <si>
    <t>employer pension investment</t>
  </si>
  <si>
    <t>employer pension contribution rate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</si>
</sst>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£&quot;#,##0.00"/>
  </numFmts>
  <fonts count="18">
    <font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1" applyNumberFormat="0" applyAlignment="0" applyProtection="0"/>
    <xf numFmtId="0" fontId="13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15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0" fontId="0" fillId="18" borderId="0" xfId="0" applyNumberFormat="1" applyFont="1" applyFill="1" applyAlignment="1">
      <alignment wrapText="1"/>
    </xf>
    <xf numFmtId="0" fontId="0" fillId="19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10" fontId="0" fillId="2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wrapText="1"/>
    </xf>
    <xf numFmtId="173" fontId="0" fillId="20" borderId="0" xfId="0" applyNumberFormat="1" applyFont="1" applyFill="1" applyAlignment="1">
      <alignment wrapText="1"/>
    </xf>
    <xf numFmtId="173" fontId="0" fillId="0" borderId="0" xfId="0" applyNumberFormat="1" applyAlignment="1">
      <alignment vertical="center"/>
    </xf>
    <xf numFmtId="173" fontId="0" fillId="18" borderId="0" xfId="0" applyNumberFormat="1" applyFont="1" applyFill="1" applyAlignment="1">
      <alignment wrapText="1"/>
    </xf>
    <xf numFmtId="173" fontId="0" fillId="2" borderId="0" xfId="0" applyNumberFormat="1" applyFont="1" applyFill="1" applyAlignment="1">
      <alignment wrapText="1"/>
    </xf>
    <xf numFmtId="173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73" fontId="0" fillId="2" borderId="0" xfId="0" applyNumberFormat="1" applyFont="1" applyFill="1" applyAlignment="1">
      <alignment wrapText="1"/>
    </xf>
    <xf numFmtId="10" fontId="0" fillId="2" borderId="0" xfId="0" applyNumberFormat="1" applyFont="1" applyFill="1" applyAlignment="1">
      <alignment wrapText="1"/>
    </xf>
    <xf numFmtId="10" fontId="0" fillId="21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FFFF"/>
      </font>
      <fill>
        <patternFill>
          <bgColor rgb="FF8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DDDDDD"/>
      <rgbColor rgb="00FF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6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O3" sqref="O3"/>
    </sheetView>
  </sheetViews>
  <sheetFormatPr defaultColWidth="17.140625" defaultRowHeight="12.75" customHeight="1"/>
  <cols>
    <col min="1" max="2" width="7.57421875" style="0" customWidth="1"/>
    <col min="3" max="4" width="17.140625" style="8" customWidth="1"/>
    <col min="5" max="5" width="8.57421875" style="0" customWidth="1"/>
    <col min="6" max="6" width="17.140625" style="8" customWidth="1"/>
    <col min="7" max="7" width="9.140625" style="0" customWidth="1"/>
    <col min="8" max="8" width="9.28125" style="0" customWidth="1"/>
    <col min="9" max="10" width="17.140625" style="8" customWidth="1"/>
    <col min="11" max="11" width="10.00390625" style="0" customWidth="1"/>
    <col min="12" max="12" width="17.140625" style="8" customWidth="1"/>
    <col min="13" max="13" width="11.57421875" style="0" customWidth="1"/>
    <col min="14" max="14" width="17.140625" style="8" customWidth="1"/>
    <col min="15" max="15" width="11.57421875" style="0" customWidth="1"/>
    <col min="16" max="16" width="17.140625" style="8" customWidth="1"/>
    <col min="17" max="17" width="10.8515625" style="0" customWidth="1"/>
    <col min="18" max="18" width="17.140625" style="8" customWidth="1"/>
    <col min="19" max="19" width="10.7109375" style="0" customWidth="1"/>
    <col min="20" max="26" width="17.140625" style="8" customWidth="1"/>
    <col min="27" max="27" width="11.140625" style="0" customWidth="1"/>
    <col min="28" max="30" width="17.140625" style="8" customWidth="1"/>
    <col min="31" max="31" width="17.140625" style="0" customWidth="1"/>
    <col min="32" max="32" width="17.140625" style="8" customWidth="1"/>
    <col min="33" max="33" width="17.140625" style="0" customWidth="1"/>
    <col min="34" max="43" width="17.140625" style="8" customWidth="1"/>
    <col min="44" max="44" width="13.28125" style="8" customWidth="1"/>
    <col min="45" max="47" width="17.140625" style="8" customWidth="1"/>
    <col min="48" max="48" width="9.421875" style="0" customWidth="1"/>
    <col min="49" max="49" width="9.7109375" style="0" customWidth="1"/>
    <col min="50" max="50" width="9.28125" style="0" customWidth="1"/>
    <col min="51" max="51" width="13.57421875" style="8" customWidth="1"/>
    <col min="52" max="53" width="17.140625" style="8" customWidth="1"/>
    <col min="54" max="58" width="17.140625" style="0" customWidth="1"/>
  </cols>
  <sheetData>
    <row r="1" spans="1:55" ht="38.25">
      <c r="A1" s="1" t="s">
        <v>5</v>
      </c>
      <c r="B1" s="1" t="s">
        <v>52</v>
      </c>
      <c r="C1" s="6" t="s">
        <v>19</v>
      </c>
      <c r="D1" s="6" t="s">
        <v>20</v>
      </c>
      <c r="E1" s="1" t="s">
        <v>14</v>
      </c>
      <c r="F1" s="6" t="s">
        <v>23</v>
      </c>
      <c r="G1" s="1" t="s">
        <v>18</v>
      </c>
      <c r="H1" s="1" t="s">
        <v>15</v>
      </c>
      <c r="I1" s="6" t="s">
        <v>17</v>
      </c>
      <c r="J1" s="6" t="s">
        <v>39</v>
      </c>
      <c r="K1" s="1" t="s">
        <v>38</v>
      </c>
      <c r="L1" s="6" t="s">
        <v>30</v>
      </c>
      <c r="M1" s="1" t="s">
        <v>31</v>
      </c>
      <c r="N1" s="6" t="s">
        <v>32</v>
      </c>
      <c r="O1" s="1" t="s">
        <v>33</v>
      </c>
      <c r="P1" s="6" t="s">
        <v>7</v>
      </c>
      <c r="Q1" s="1" t="s">
        <v>1</v>
      </c>
      <c r="R1" s="6" t="s">
        <v>4</v>
      </c>
      <c r="S1" s="1" t="s">
        <v>12</v>
      </c>
      <c r="T1" s="6" t="s">
        <v>9</v>
      </c>
      <c r="U1" s="6" t="s">
        <v>10</v>
      </c>
      <c r="V1" s="6" t="s">
        <v>21</v>
      </c>
      <c r="W1" s="6" t="s">
        <v>22</v>
      </c>
      <c r="X1" s="6" t="s">
        <v>6</v>
      </c>
      <c r="Y1" s="6" t="s">
        <v>13</v>
      </c>
      <c r="Z1" s="6" t="s">
        <v>8</v>
      </c>
      <c r="AA1" s="1" t="s">
        <v>0</v>
      </c>
      <c r="AB1" s="6" t="s">
        <v>34</v>
      </c>
      <c r="AC1" s="6" t="s">
        <v>35</v>
      </c>
      <c r="AD1" s="6" t="s">
        <v>36</v>
      </c>
      <c r="AE1" s="1" t="s">
        <v>37</v>
      </c>
      <c r="AF1" s="6" t="s">
        <v>53</v>
      </c>
      <c r="AG1" s="1" t="s">
        <v>54</v>
      </c>
      <c r="AH1" s="6" t="s">
        <v>24</v>
      </c>
      <c r="AI1" s="6" t="s">
        <v>25</v>
      </c>
      <c r="AJ1" s="6" t="s">
        <v>26</v>
      </c>
      <c r="AK1" s="6" t="s">
        <v>27</v>
      </c>
      <c r="AL1" s="6" t="s">
        <v>28</v>
      </c>
      <c r="AM1" s="6" t="s">
        <v>29</v>
      </c>
      <c r="AN1" s="6" t="s">
        <v>3</v>
      </c>
      <c r="AO1" s="6" t="s">
        <v>11</v>
      </c>
      <c r="AP1" s="6" t="s">
        <v>16</v>
      </c>
      <c r="AQ1" s="6" t="s">
        <v>2</v>
      </c>
      <c r="AR1" s="11" t="s">
        <v>41</v>
      </c>
      <c r="AS1" s="11" t="s">
        <v>46</v>
      </c>
      <c r="AT1" s="11" t="s">
        <v>47</v>
      </c>
      <c r="AU1" s="11" t="s">
        <v>48</v>
      </c>
      <c r="AV1" s="12" t="s">
        <v>49</v>
      </c>
      <c r="AW1" s="12" t="s">
        <v>50</v>
      </c>
      <c r="AX1" s="12" t="s">
        <v>51</v>
      </c>
      <c r="AY1" s="6" t="s">
        <v>40</v>
      </c>
      <c r="AZ1" s="11" t="s">
        <v>42</v>
      </c>
      <c r="BA1" s="11" t="s">
        <v>45</v>
      </c>
      <c r="BB1" s="11" t="s">
        <v>43</v>
      </c>
      <c r="BC1" s="11" t="s">
        <v>44</v>
      </c>
    </row>
    <row r="2" spans="1:55" ht="12.75">
      <c r="A2" s="1">
        <v>2011</v>
      </c>
      <c r="B2" s="1">
        <v>29</v>
      </c>
      <c r="C2" s="6">
        <f>J2+L2+N2+P2+R2</f>
        <v>131000</v>
      </c>
      <c r="D2" s="7">
        <v>40000</v>
      </c>
      <c r="E2" s="2">
        <v>0.02</v>
      </c>
      <c r="F2" s="7">
        <v>90000</v>
      </c>
      <c r="G2" s="2">
        <v>0.035</v>
      </c>
      <c r="H2" s="3">
        <f>IF((U2&gt;(D2*1.5)),1,0)</f>
        <v>0</v>
      </c>
      <c r="I2" s="9">
        <v>0</v>
      </c>
      <c r="J2" s="7">
        <v>90000</v>
      </c>
      <c r="K2" s="2">
        <v>0.07</v>
      </c>
      <c r="L2" s="7">
        <v>3000</v>
      </c>
      <c r="M2" s="2">
        <v>0.07</v>
      </c>
      <c r="N2" s="7">
        <v>3000</v>
      </c>
      <c r="O2" s="2">
        <v>0.01</v>
      </c>
      <c r="P2" s="7">
        <v>20000</v>
      </c>
      <c r="Q2" s="2">
        <v>0.07</v>
      </c>
      <c r="R2" s="7">
        <v>15000</v>
      </c>
      <c r="S2" s="2">
        <v>0.01</v>
      </c>
      <c r="T2" s="10">
        <v>10000</v>
      </c>
      <c r="U2" s="6">
        <f>((AC2+AI2)+AO2)+AQ2</f>
        <v>8060.000000000001</v>
      </c>
      <c r="V2" s="6">
        <f>IF((D2&gt;((F2+I2)-Z2)),(((F2+I2)-D2)-Z2),0)</f>
        <v>0</v>
      </c>
      <c r="W2" s="6">
        <f>IF(((((AB2+AH2+AK2)+AN2)-AP2)&gt;0),(((AB2+AH2+AK2)+AN2)-AP2),0)</f>
        <v>24961.96</v>
      </c>
      <c r="X2" s="6">
        <f>IF(B2&lt;55,IF(AB2&lt;0,AB2,0),IF((J2&lt;1),D2,0))</f>
        <v>0</v>
      </c>
      <c r="Y2" s="6">
        <f>IF((((((F2+I2)+AO2)+AQ2)-AB2)&gt;0),((((F2+I2)+AO2)+AQ2)-AB2),0)</f>
        <v>75350</v>
      </c>
      <c r="Z2" s="6">
        <f aca="true" t="shared" si="0" ref="Z2:Z33">(AR2+AY2)</f>
        <v>25038.04</v>
      </c>
      <c r="AA2" s="4">
        <f aca="true" t="shared" si="1" ref="AA2:AA33">IF((Y2&gt;0),(Z2/Y2),0)</f>
        <v>0.3322898473788985</v>
      </c>
      <c r="AB2" s="6">
        <f>IF((((F2+I2)*AE2)&lt;AD2),((F2+I2)*AE2),AD2)+AF2</f>
        <v>16200</v>
      </c>
      <c r="AC2" s="6">
        <f aca="true" t="shared" si="2" ref="AC2:AC33">IF(((J2*K2)&gt;0),(J2*K2),0)</f>
        <v>6300.000000000001</v>
      </c>
      <c r="AD2" s="10">
        <v>50000</v>
      </c>
      <c r="AE2" s="15">
        <v>0.15</v>
      </c>
      <c r="AF2" s="10">
        <f>IF(F2&gt;0,AG2*F2,0)</f>
        <v>2700</v>
      </c>
      <c r="AG2" s="15">
        <v>0.03</v>
      </c>
      <c r="AH2" s="6">
        <f>AJ2</f>
        <v>5340</v>
      </c>
      <c r="AI2" s="6">
        <f aca="true" t="shared" si="3" ref="AI2:AI33">L2*M2</f>
        <v>210.00000000000003</v>
      </c>
      <c r="AJ2" s="10">
        <f>IF(AK2&gt;0,10680-AM2,10680)</f>
        <v>5340</v>
      </c>
      <c r="AK2" s="6">
        <f>AM2</f>
        <v>5340</v>
      </c>
      <c r="AL2" s="6">
        <f>N2*O2</f>
        <v>30</v>
      </c>
      <c r="AM2" s="10">
        <v>5340</v>
      </c>
      <c r="AN2" s="6">
        <f>IF(((((((((F2+I2)-D2)-Z2)-AB2)-AH2-AK2)+AP2)+P2)&gt;0),((((((F2+I2)-D2)-Z2)-AB2)-AH2-AK2)+AP2),-P2)</f>
        <v>3081.959999999999</v>
      </c>
      <c r="AO2" s="6">
        <f aca="true" t="shared" si="4" ref="AO2:AO33">P2*Q2</f>
        <v>1400.0000000000002</v>
      </c>
      <c r="AP2" s="6">
        <f aca="true" t="shared" si="5" ref="AP2:AP33">IF(((R2-T2)&gt;0),(R2-T2),0)</f>
        <v>5000</v>
      </c>
      <c r="AQ2" s="6">
        <f aca="true" t="shared" si="6" ref="AQ2:AQ33">R2*S2</f>
        <v>150</v>
      </c>
      <c r="AR2" s="6">
        <f>IF(Y2&lt;AS2,0,(IF(Y2&lt;(AS2+AT2),((Y2-AS2)*AV2),IF(Y2&lt;(AS2+AU2),(AT2*AV2+(Y2-AS2-AT2)*AW2),(AT2*AV2+(AU2-AT2)*AW2+(Y2-AS2-AU2)*AX2)))))</f>
        <v>20150</v>
      </c>
      <c r="AS2" s="13">
        <v>7475</v>
      </c>
      <c r="AT2" s="13">
        <v>35000</v>
      </c>
      <c r="AU2" s="13">
        <v>150000</v>
      </c>
      <c r="AV2" s="14">
        <v>0.2</v>
      </c>
      <c r="AW2" s="14">
        <v>0.4</v>
      </c>
      <c r="AX2" s="14">
        <v>0.5</v>
      </c>
      <c r="AY2" s="6">
        <f>IF(Y2&lt;AZ2,0,(IF(Y2&lt;BA2,(Y2-AZ2)*BB2,(BA2-AZ2)*BB2+(Y2-BA2)*BC2)))</f>
        <v>4888.04</v>
      </c>
      <c r="AZ2" s="13">
        <v>7228</v>
      </c>
      <c r="BA2" s="13">
        <v>42484</v>
      </c>
      <c r="BB2" s="14">
        <v>0.12</v>
      </c>
      <c r="BC2" s="14">
        <v>0.02</v>
      </c>
    </row>
    <row r="3" spans="1:55" ht="12.75">
      <c r="A3" s="1">
        <f aca="true" t="shared" si="7" ref="A3:A34">A2+1</f>
        <v>2012</v>
      </c>
      <c r="B3" s="1">
        <f>B2+1</f>
        <v>30</v>
      </c>
      <c r="C3" s="6">
        <f aca="true" t="shared" si="8" ref="C3:C66">J3+L3+N3+P3+R3</f>
        <v>164051.96</v>
      </c>
      <c r="D3" s="6">
        <f aca="true" t="shared" si="9" ref="D3:D34">D2*(1+E2)</f>
        <v>40800</v>
      </c>
      <c r="E3" s="2">
        <f>E2</f>
        <v>0.02</v>
      </c>
      <c r="F3" s="6">
        <f aca="true" t="shared" si="10" ref="F3:F34">IF((H2&lt;1),(F2*(1+G2)),0)</f>
        <v>93150</v>
      </c>
      <c r="G3" s="2">
        <f>G2</f>
        <v>0.035</v>
      </c>
      <c r="H3" s="3">
        <f>IF((U3&gt;(D3*1.5)),1,0)</f>
        <v>0</v>
      </c>
      <c r="I3" s="9">
        <f>I2</f>
        <v>0</v>
      </c>
      <c r="J3" s="6">
        <f>(J2+AB2)+AC2</f>
        <v>112500</v>
      </c>
      <c r="K3" s="2">
        <f aca="true" t="shared" si="11" ref="K3:K34">K2</f>
        <v>0.07</v>
      </c>
      <c r="L3" s="6">
        <f>(L2+AH2)+AI2</f>
        <v>8550</v>
      </c>
      <c r="M3" s="2">
        <f aca="true" t="shared" si="12" ref="M3:M34">M2</f>
        <v>0.07</v>
      </c>
      <c r="N3" s="6">
        <f>(N2+AK2)+AL2</f>
        <v>8370</v>
      </c>
      <c r="O3" s="2">
        <f aca="true" t="shared" si="13" ref="O3:O66">O2</f>
        <v>0.01</v>
      </c>
      <c r="P3" s="6">
        <f>(P2+AN2)+AO2</f>
        <v>24481.96</v>
      </c>
      <c r="Q3" s="2">
        <f aca="true" t="shared" si="14" ref="Q3:Q34">Q2</f>
        <v>0.07</v>
      </c>
      <c r="R3" s="6">
        <f>(R2+AQ2)-AP2</f>
        <v>10150</v>
      </c>
      <c r="S3" s="2">
        <f aca="true" t="shared" si="15" ref="S3:S34">S2</f>
        <v>0.01</v>
      </c>
      <c r="T3" s="10">
        <f>T2</f>
        <v>10000</v>
      </c>
      <c r="U3" s="6">
        <f>((AC3+AI3)+AO3)+AQ3</f>
        <v>10288.737200000001</v>
      </c>
      <c r="V3" s="6">
        <f>IF((D3&gt;((F3+I3)-Z3)),(((F3+I3)-D3)-Z3),0)</f>
        <v>0</v>
      </c>
      <c r="W3" s="6">
        <f>IF(((((AB3+AH3+AK3)+AN3)-AP3)&gt;0),(((AB3+AH3+AK3)+AN3)-AP3),0)</f>
        <v>26115.700376</v>
      </c>
      <c r="X3" s="6">
        <f aca="true" t="shared" si="16" ref="X3:X66">IF(B3&lt;55,IF(AB3&lt;0,AB3,0),IF((J3&lt;1),D3,0))</f>
        <v>0</v>
      </c>
      <c r="Y3" s="6">
        <f>IF((((((F3+I3)+AO3)+AQ3)-AB3)&gt;0),((((F3+I3)+AO3)+AQ3)-AB3),0)</f>
        <v>78198.2372</v>
      </c>
      <c r="Z3" s="6">
        <f t="shared" si="0"/>
        <v>26234.299624</v>
      </c>
      <c r="AA3" s="4">
        <f t="shared" si="1"/>
        <v>0.3354845398484251</v>
      </c>
      <c r="AB3" s="6">
        <f>IF((((V2+P3)+L3+N3)&gt;0),IF((((F3+I3)*AE3)&lt;AD3),((F3+I3)*AE3),AD3),IF((J2&gt;(0-((V2+P3)+L3+N3))),((V2+P3)+L3+N3),0))+AF3</f>
        <v>16767</v>
      </c>
      <c r="AC3" s="6">
        <f t="shared" si="2"/>
        <v>7875.000000000001</v>
      </c>
      <c r="AD3" s="10">
        <v>50000</v>
      </c>
      <c r="AE3" s="5">
        <f>AE2</f>
        <v>0.15</v>
      </c>
      <c r="AF3" s="10">
        <f aca="true" t="shared" si="17" ref="AF3:AF66">IF(F3&gt;0,AG3*F3,0)</f>
        <v>2794.5</v>
      </c>
      <c r="AG3" s="5">
        <f>AG2</f>
        <v>0.03</v>
      </c>
      <c r="AH3" s="6">
        <f>IF(((P3+V3-AK3)&gt;AJ3),AJ3,IF((((P3+V3)+L3)&gt;0),(P3+V3-AK3),-L3))</f>
        <v>5340</v>
      </c>
      <c r="AI3" s="6">
        <f t="shared" si="3"/>
        <v>598.5000000000001</v>
      </c>
      <c r="AJ3" s="10">
        <f>IF(AK3&gt;0,10680-AM3,10680)</f>
        <v>5340</v>
      </c>
      <c r="AK3" s="6">
        <f>IF(((P3+V3)&gt;AM3),AM3,IF((((P3+V3)+N3)&gt;0),(P3+V3),-N3))</f>
        <v>5340</v>
      </c>
      <c r="AL3" s="6">
        <f aca="true" t="shared" si="18" ref="AL3:AL66">N3*O3</f>
        <v>83.7</v>
      </c>
      <c r="AM3" s="10">
        <f>AM2</f>
        <v>5340</v>
      </c>
      <c r="AN3" s="6">
        <f>IF(((((((((F3+I3)-D3)-Z3)-AB3)-AH3-AK3)+AP3)+P3)&gt;0),((((((F3+I3)-D3)-Z3)-AB3)-AH3-AK3)+AP3),-P3)</f>
        <v>-1181.2996239999993</v>
      </c>
      <c r="AO3" s="6">
        <f t="shared" si="4"/>
        <v>1713.7372</v>
      </c>
      <c r="AP3" s="6">
        <f t="shared" si="5"/>
        <v>150</v>
      </c>
      <c r="AQ3" s="6">
        <f t="shared" si="6"/>
        <v>101.5</v>
      </c>
      <c r="AR3" s="6">
        <f>IF(Y3&lt;AS3,0,(IF(Y3&lt;(AS3+AT3),((Y3-AS3)*AV3),IF(Y3&lt;(AS3+AU3),(AT3*AV3+(Y3-AS3-AT3)*AW3),(AT3*AV3+(AU3-AT3)*AW3+(Y3-AS3-AU3)*AX3)))))</f>
        <v>21289.29488</v>
      </c>
      <c r="AS3" s="10">
        <f>AS2</f>
        <v>7475</v>
      </c>
      <c r="AT3" s="10">
        <f>AT2</f>
        <v>35000</v>
      </c>
      <c r="AU3" s="10">
        <f>AU2</f>
        <v>150000</v>
      </c>
      <c r="AV3" s="5">
        <f>AV2</f>
        <v>0.2</v>
      </c>
      <c r="AW3" s="5">
        <f>AW2</f>
        <v>0.4</v>
      </c>
      <c r="AX3" s="5">
        <f>AX2</f>
        <v>0.5</v>
      </c>
      <c r="AY3" s="6">
        <f>IF(Y3&lt;AZ3,0,(IF(Y3&lt;BA3,(Y3-AZ3)*BB3,(BA3-AZ3)*BB3+(Y3-BA3)*BC3)))</f>
        <v>4945.004744</v>
      </c>
      <c r="AZ3" s="13">
        <v>7228</v>
      </c>
      <c r="BA3" s="13">
        <v>42484</v>
      </c>
      <c r="BB3" s="14">
        <v>0.12</v>
      </c>
      <c r="BC3" s="14">
        <v>0.02</v>
      </c>
    </row>
    <row r="4" spans="1:55" ht="12.75">
      <c r="A4" s="1">
        <f t="shared" si="7"/>
        <v>2013</v>
      </c>
      <c r="B4" s="1">
        <f aca="true" t="shared" si="19" ref="B4:B66">B3+1</f>
        <v>31</v>
      </c>
      <c r="C4" s="6">
        <f t="shared" si="8"/>
        <v>200540.097576</v>
      </c>
      <c r="D4" s="6">
        <f t="shared" si="9"/>
        <v>41616</v>
      </c>
      <c r="E4" s="2">
        <f aca="true" t="shared" si="20" ref="E4:E66">E3</f>
        <v>0.02</v>
      </c>
      <c r="F4" s="6">
        <f t="shared" si="10"/>
        <v>96410.24999999999</v>
      </c>
      <c r="G4" s="2">
        <f aca="true" t="shared" si="21" ref="G4:G66">G3</f>
        <v>0.035</v>
      </c>
      <c r="H4" s="3">
        <f>IF((U4&gt;(D4*1.5)),1,0)</f>
        <v>0</v>
      </c>
      <c r="I4" s="9">
        <f aca="true" t="shared" si="22" ref="I4:I66">I3</f>
        <v>0</v>
      </c>
      <c r="J4" s="6">
        <f>(J3+AB3)+AC3</f>
        <v>137142</v>
      </c>
      <c r="K4" s="2">
        <f t="shared" si="11"/>
        <v>0.07</v>
      </c>
      <c r="L4" s="6">
        <f>(L3+AH3)+AI3</f>
        <v>14488.5</v>
      </c>
      <c r="M4" s="2">
        <f t="shared" si="12"/>
        <v>0.07</v>
      </c>
      <c r="N4" s="6">
        <f>(N3+AK3)+AL3</f>
        <v>13793.7</v>
      </c>
      <c r="O4" s="2">
        <f t="shared" si="13"/>
        <v>0.01</v>
      </c>
      <c r="P4" s="6">
        <f>(P3+AN3)+AO3</f>
        <v>25014.397576</v>
      </c>
      <c r="Q4" s="2">
        <f t="shared" si="14"/>
        <v>0.07</v>
      </c>
      <c r="R4" s="6">
        <f>(R3+AQ3)-AP3</f>
        <v>10101.5</v>
      </c>
      <c r="S4" s="2">
        <f t="shared" si="15"/>
        <v>0.01</v>
      </c>
      <c r="T4" s="10">
        <f aca="true" t="shared" si="23" ref="T4:T66">T3</f>
        <v>10000</v>
      </c>
      <c r="U4" s="6">
        <f>((AC4+AI4)+AO4)+AQ4</f>
        <v>12466.15783032</v>
      </c>
      <c r="V4" s="6">
        <f>IF((D4&gt;((F4+I4)-Z4)),(((F4+I4)-D4)-Z4),0)</f>
        <v>0</v>
      </c>
      <c r="W4" s="6">
        <f>IF(((((AB4+AH4+AK4)+AN4)-AP4)&gt;0),(((AB4+AH4+AK4)+AN4)-AP4),0)</f>
        <v>27421.670311265596</v>
      </c>
      <c r="X4" s="6">
        <f t="shared" si="16"/>
        <v>0</v>
      </c>
      <c r="Y4" s="6">
        <f>IF((((((F4+I4)+AO4)+AQ4)-AB4)&gt;0),((((F4+I4)+AO4)+AQ4)-AB4),0)</f>
        <v>80908.42783031998</v>
      </c>
      <c r="Z4" s="6">
        <f t="shared" si="0"/>
        <v>27372.57968873439</v>
      </c>
      <c r="AA4" s="4">
        <f t="shared" si="1"/>
        <v>0.33831555528603</v>
      </c>
      <c r="AB4" s="6">
        <f aca="true" t="shared" si="24" ref="AB4:AB66">IF((((V3+P4)+L4+N4)&gt;0),IF((((F4+I4)*AE4)&lt;AD4),((F4+I4)*AE4),AD4),IF((J3&gt;(0-((V3+P4)+L4+N4))),((V3+P4)+L4+N4),0))+AF4</f>
        <v>17353.844999999998</v>
      </c>
      <c r="AC4" s="6">
        <f t="shared" si="2"/>
        <v>9599.94</v>
      </c>
      <c r="AD4" s="10">
        <v>50000</v>
      </c>
      <c r="AE4" s="5">
        <f aca="true" t="shared" si="25" ref="AE4:AE66">AE3</f>
        <v>0.15</v>
      </c>
      <c r="AF4" s="10">
        <f t="shared" si="17"/>
        <v>2892.3074999999994</v>
      </c>
      <c r="AG4" s="5">
        <f aca="true" t="shared" si="26" ref="AG4:AG66">AG3</f>
        <v>0.03</v>
      </c>
      <c r="AH4" s="6">
        <f>IF(((P4+V4-AK4)&gt;AJ4),AJ4,IF((((P4+V4)+L4)&gt;0),(P4+V4-AK4),-L4))</f>
        <v>5340</v>
      </c>
      <c r="AI4" s="6">
        <f t="shared" si="3"/>
        <v>1014.195</v>
      </c>
      <c r="AJ4" s="10">
        <f aca="true" t="shared" si="27" ref="AJ4:AJ66">IF(AK4&gt;0,10680-AK4,10680)</f>
        <v>5340</v>
      </c>
      <c r="AK4" s="6">
        <f>IF(((P4+V4)&gt;AM4),AM4,IF((((P4+V4)+N4)&gt;0),(P4+V4),-N4))</f>
        <v>5340</v>
      </c>
      <c r="AL4" s="6">
        <f t="shared" si="18"/>
        <v>137.937</v>
      </c>
      <c r="AM4" s="10">
        <f>AM3</f>
        <v>5340</v>
      </c>
      <c r="AN4" s="6">
        <f>IF(((((((((F4+I4)-D4)-Z4)-AB4)-AH4-AK4)+AP4)+P4)&gt;0),((((((F4+I4)-D4)-Z4)-AB4)-AH4-AK4)+AP4),-P4)</f>
        <v>-510.67468873440157</v>
      </c>
      <c r="AO4" s="6">
        <f t="shared" si="4"/>
        <v>1751.00783032</v>
      </c>
      <c r="AP4" s="6">
        <f t="shared" si="5"/>
        <v>101.5</v>
      </c>
      <c r="AQ4" s="6">
        <f t="shared" si="6"/>
        <v>101.015</v>
      </c>
      <c r="AR4" s="6">
        <f>IF(Y4&lt;AS4,0,(IF(Y4&lt;(AS4+AT4),((Y4-AS4)*AV4),IF(Y4&lt;(AS4+AU4),(AT4*AV4+(Y4-AS4-AT4)*AW4),(AT4*AV4+(AU4-AT4)*AW4+(Y4-AS4-AU4)*AX4)))))</f>
        <v>22373.37113212799</v>
      </c>
      <c r="AS4" s="10">
        <f aca="true" t="shared" si="28" ref="AS4:AS66">AS3</f>
        <v>7475</v>
      </c>
      <c r="AT4" s="10">
        <f aca="true" t="shared" si="29" ref="AT4:AT66">AT3</f>
        <v>35000</v>
      </c>
      <c r="AU4" s="10">
        <f aca="true" t="shared" si="30" ref="AU4:AU66">AU3</f>
        <v>150000</v>
      </c>
      <c r="AV4" s="5">
        <f aca="true" t="shared" si="31" ref="AV4:AV66">AV3</f>
        <v>0.2</v>
      </c>
      <c r="AW4" s="5">
        <f aca="true" t="shared" si="32" ref="AW4:AW66">AW3</f>
        <v>0.4</v>
      </c>
      <c r="AX4" s="5">
        <f aca="true" t="shared" si="33" ref="AX4:AX66">AX3</f>
        <v>0.5</v>
      </c>
      <c r="AY4" s="6">
        <f>IF(Y4&lt;AZ4,0,(IF(Y4&lt;BA4,(Y4-AZ4)*BB4,(BA4-AZ4)*BB4+(Y4-BA4)*BC4)))</f>
        <v>4999.2085566064</v>
      </c>
      <c r="AZ4" s="13">
        <v>7228</v>
      </c>
      <c r="BA4" s="13">
        <v>42484</v>
      </c>
      <c r="BB4" s="14">
        <v>0.12</v>
      </c>
      <c r="BC4" s="14">
        <v>0.02</v>
      </c>
    </row>
    <row r="5" spans="1:55" ht="12.75">
      <c r="A5" s="1">
        <f t="shared" si="7"/>
        <v>2014</v>
      </c>
      <c r="B5" s="1">
        <f t="shared" si="19"/>
        <v>32</v>
      </c>
      <c r="C5" s="6">
        <f t="shared" si="8"/>
        <v>240565.86271758564</v>
      </c>
      <c r="D5" s="6">
        <f t="shared" si="9"/>
        <v>42448.32</v>
      </c>
      <c r="E5" s="2">
        <f t="shared" si="20"/>
        <v>0.02</v>
      </c>
      <c r="F5" s="6">
        <f t="shared" si="10"/>
        <v>99784.60874999997</v>
      </c>
      <c r="G5" s="2">
        <f t="shared" si="21"/>
        <v>0.035</v>
      </c>
      <c r="H5" s="3">
        <f>IF((U5&gt;(D5*1.5)),1,0)</f>
        <v>0</v>
      </c>
      <c r="I5" s="9">
        <f t="shared" si="22"/>
        <v>0</v>
      </c>
      <c r="J5" s="6">
        <f>(J4+AB4)+AC4</f>
        <v>164095.785</v>
      </c>
      <c r="K5" s="2">
        <f t="shared" si="11"/>
        <v>0.07</v>
      </c>
      <c r="L5" s="6">
        <f>(L4+AH4)+AI4</f>
        <v>20842.695</v>
      </c>
      <c r="M5" s="2">
        <f t="shared" si="12"/>
        <v>0.07</v>
      </c>
      <c r="N5" s="6">
        <f>(N4+AK4)+AL4</f>
        <v>19271.637000000002</v>
      </c>
      <c r="O5" s="2">
        <f t="shared" si="13"/>
        <v>0.01</v>
      </c>
      <c r="P5" s="6">
        <f>(P4+AN4)+AO4</f>
        <v>26254.730717585597</v>
      </c>
      <c r="Q5" s="2">
        <f t="shared" si="14"/>
        <v>0.07</v>
      </c>
      <c r="R5" s="6">
        <f>(R4+AQ4)-AP4</f>
        <v>10101.015</v>
      </c>
      <c r="S5" s="2">
        <f t="shared" si="15"/>
        <v>0.01</v>
      </c>
      <c r="T5" s="10">
        <f t="shared" si="23"/>
        <v>10000</v>
      </c>
      <c r="U5" s="6">
        <f>((AC5+AI5)+AO5)+AQ5</f>
        <v>14884.534900230992</v>
      </c>
      <c r="V5" s="6">
        <f>IF((D5&gt;((F5+I5)-Z5)),(((F5+I5)-D5)-Z5),0)</f>
        <v>0</v>
      </c>
      <c r="W5" s="6">
        <f>IF(((((AB5+AH5+AK5)+AN5)-AP5)&gt;0),(((AB5+AH5+AK5)+AN5)-AP5),0)</f>
        <v>28765.11615040296</v>
      </c>
      <c r="X5" s="6">
        <f t="shared" si="16"/>
        <v>0</v>
      </c>
      <c r="Y5" s="6">
        <f>IF((((((F5+I5)+AO5)+AQ5)-AB5)&gt;0),((((F5+I5)+AO5)+AQ5)-AB5),0)</f>
        <v>83762.22047523098</v>
      </c>
      <c r="Z5" s="6">
        <f t="shared" si="0"/>
        <v>28571.172599597012</v>
      </c>
      <c r="AA5" s="4">
        <f t="shared" si="1"/>
        <v>0.3410985577686027</v>
      </c>
      <c r="AB5" s="6">
        <f t="shared" si="24"/>
        <v>17961.229574999994</v>
      </c>
      <c r="AC5" s="6">
        <f t="shared" si="2"/>
        <v>11486.704950000001</v>
      </c>
      <c r="AD5" s="10">
        <v>50000</v>
      </c>
      <c r="AE5" s="5">
        <f t="shared" si="25"/>
        <v>0.15</v>
      </c>
      <c r="AF5" s="10">
        <f t="shared" si="17"/>
        <v>2993.538262499999</v>
      </c>
      <c r="AG5" s="5">
        <f t="shared" si="26"/>
        <v>0.03</v>
      </c>
      <c r="AH5" s="6">
        <f>IF(((P5+V5-AK5)&gt;AJ5),AJ5,IF((((P5+V5)+L5)&gt;0),(P5+V5-AK5),-L5))</f>
        <v>5340</v>
      </c>
      <c r="AI5" s="6">
        <f t="shared" si="3"/>
        <v>1458.98865</v>
      </c>
      <c r="AJ5" s="10">
        <f t="shared" si="27"/>
        <v>5340</v>
      </c>
      <c r="AK5" s="6">
        <f>IF(((P5+V5)&gt;AM5),AM5,IF((((P5+V5)+N5)&gt;0),(P5+V5),-N5))</f>
        <v>5340</v>
      </c>
      <c r="AL5" s="6">
        <f t="shared" si="18"/>
        <v>192.71637000000004</v>
      </c>
      <c r="AM5" s="10">
        <f aca="true" t="shared" si="34" ref="AM5:AM66">AM4</f>
        <v>5340</v>
      </c>
      <c r="AN5" s="6">
        <f>IF(((((((((F5+I5)-D5)-Z5)-AB5)-AH5-AK5)+AP5)+P5)&gt;0),((((((F5+I5)-D5)-Z5)-AB5)-AH5-AK5)+AP5),-P5)</f>
        <v>224.90157540296423</v>
      </c>
      <c r="AO5" s="6">
        <f t="shared" si="4"/>
        <v>1837.8311502309919</v>
      </c>
      <c r="AP5" s="6">
        <f t="shared" si="5"/>
        <v>101.01499999999942</v>
      </c>
      <c r="AQ5" s="6">
        <f t="shared" si="6"/>
        <v>101.01015</v>
      </c>
      <c r="AR5" s="6">
        <f>IF(Y5&lt;AS5,0,(IF(Y5&lt;(AS5+AT5),((Y5-AS5)*AV5),IF(Y5&lt;(AS5+AU5),(AT5*AV5+(Y5-AS5-AT5)*AW5),(AT5*AV5+(AU5-AT5)*AW5+(Y5-AS5-AU5)*AX5)))))</f>
        <v>23514.88819009239</v>
      </c>
      <c r="AS5" s="10">
        <f t="shared" si="28"/>
        <v>7475</v>
      </c>
      <c r="AT5" s="10">
        <f t="shared" si="29"/>
        <v>35000</v>
      </c>
      <c r="AU5" s="10">
        <f t="shared" si="30"/>
        <v>150000</v>
      </c>
      <c r="AV5" s="5">
        <f t="shared" si="31"/>
        <v>0.2</v>
      </c>
      <c r="AW5" s="5">
        <f t="shared" si="32"/>
        <v>0.4</v>
      </c>
      <c r="AX5" s="5">
        <f t="shared" si="33"/>
        <v>0.5</v>
      </c>
      <c r="AY5" s="6">
        <f>IF(Y5&lt;AZ5,0,(IF(Y5&lt;BA5,(Y5-AZ5)*BB5,(BA5-AZ5)*BB5+(Y5-BA5)*BC5)))</f>
        <v>5056.28440950462</v>
      </c>
      <c r="AZ5" s="13">
        <v>7228</v>
      </c>
      <c r="BA5" s="13">
        <v>42484</v>
      </c>
      <c r="BB5" s="14">
        <v>0.12</v>
      </c>
      <c r="BC5" s="14">
        <v>0.02</v>
      </c>
    </row>
    <row r="6" spans="1:55" ht="12.75">
      <c r="A6" s="1">
        <f t="shared" si="7"/>
        <v>2015</v>
      </c>
      <c r="B6" s="1">
        <f t="shared" si="19"/>
        <v>33</v>
      </c>
      <c r="C6" s="6">
        <f t="shared" si="8"/>
        <v>284408.23013821954</v>
      </c>
      <c r="D6" s="6">
        <f t="shared" si="9"/>
        <v>43297.2864</v>
      </c>
      <c r="E6" s="2">
        <f t="shared" si="20"/>
        <v>0.02</v>
      </c>
      <c r="F6" s="6">
        <f t="shared" si="10"/>
        <v>103277.07005624996</v>
      </c>
      <c r="G6" s="2">
        <f t="shared" si="21"/>
        <v>0.035</v>
      </c>
      <c r="H6" s="3">
        <f>IF((U6&gt;(D6*1.5)),1,0)</f>
        <v>0</v>
      </c>
      <c r="I6" s="9">
        <f t="shared" si="22"/>
        <v>0</v>
      </c>
      <c r="J6" s="6">
        <f>(J5+AB5)+AC5</f>
        <v>193543.71952500002</v>
      </c>
      <c r="K6" s="2">
        <f t="shared" si="11"/>
        <v>0.07</v>
      </c>
      <c r="L6" s="6">
        <f>(L5+AH5)+AI5</f>
        <v>27641.68365</v>
      </c>
      <c r="M6" s="2">
        <f t="shared" si="12"/>
        <v>0.07</v>
      </c>
      <c r="N6" s="6">
        <f>(N5+AK5)+AL5</f>
        <v>24804.35337</v>
      </c>
      <c r="O6" s="2">
        <f t="shared" si="13"/>
        <v>0.01</v>
      </c>
      <c r="P6" s="6">
        <f>(P5+AN5)+AO5</f>
        <v>28317.463443219553</v>
      </c>
      <c r="Q6" s="2">
        <f t="shared" si="14"/>
        <v>0.07</v>
      </c>
      <c r="R6" s="6">
        <f>(R5+AQ5)-AP5</f>
        <v>10101.01015</v>
      </c>
      <c r="S6" s="2">
        <f t="shared" si="15"/>
        <v>0.01</v>
      </c>
      <c r="T6" s="10">
        <f t="shared" si="23"/>
        <v>10000</v>
      </c>
      <c r="U6" s="6">
        <f>((AC6+AI6)+AO6)+AQ6</f>
        <v>17566.210764775373</v>
      </c>
      <c r="V6" s="6">
        <f>IF((D6&gt;((F6+I6)-Z6)),(((F6+I6)-D6)-Z6),0)</f>
        <v>0</v>
      </c>
      <c r="W6" s="6">
        <f>IF(((((AB6+AH6+AK6)+AN6)-AP6)&gt;0),(((AB6+AH6+AK6)+AN6)-AP6),0)</f>
        <v>30145.163061016814</v>
      </c>
      <c r="X6" s="6">
        <f t="shared" si="16"/>
        <v>0</v>
      </c>
      <c r="Y6" s="6">
        <f>IF((((((F6+I6)+AO6)+AQ6)-AB6)&gt;0),((((F6+I6)+AO6)+AQ6)-AB6),0)</f>
        <v>86770.42998865033</v>
      </c>
      <c r="Z6" s="6">
        <f t="shared" si="0"/>
        <v>29834.62059523314</v>
      </c>
      <c r="AA6" s="4">
        <f t="shared" si="1"/>
        <v>0.34383396047634596</v>
      </c>
      <c r="AB6" s="6">
        <f t="shared" si="24"/>
        <v>18589.872610124992</v>
      </c>
      <c r="AC6" s="6">
        <f t="shared" si="2"/>
        <v>13548.060366750004</v>
      </c>
      <c r="AD6" s="10">
        <v>50000</v>
      </c>
      <c r="AE6" s="5">
        <f t="shared" si="25"/>
        <v>0.15</v>
      </c>
      <c r="AF6" s="10">
        <f t="shared" si="17"/>
        <v>3098.3121016874984</v>
      </c>
      <c r="AG6" s="5">
        <f t="shared" si="26"/>
        <v>0.03</v>
      </c>
      <c r="AH6" s="6">
        <f>IF(((P6+V6-AK6)&gt;AJ6),AJ6,IF((((P6+V6)+L6)&gt;0),(P6+V6-AK6),-L6))</f>
        <v>5340</v>
      </c>
      <c r="AI6" s="6">
        <f t="shared" si="3"/>
        <v>1934.9178555</v>
      </c>
      <c r="AJ6" s="10">
        <f t="shared" si="27"/>
        <v>5340</v>
      </c>
      <c r="AK6" s="6">
        <f>IF(((P6+V6)&gt;AM6),AM6,IF((((P6+V6)+N6)&gt;0),(P6+V6),-N6))</f>
        <v>5340</v>
      </c>
      <c r="AL6" s="6">
        <f t="shared" si="18"/>
        <v>248.0435337</v>
      </c>
      <c r="AM6" s="10">
        <f t="shared" si="34"/>
        <v>5340</v>
      </c>
      <c r="AN6" s="6">
        <f>IF(((((((((F6+I6)-D6)-Z6)-AB6)-AH6-AK6)+AP6)+P6)&gt;0),((((((F6+I6)-D6)-Z6)-AB6)-AH6-AK6)+AP6),-P6)</f>
        <v>976.3006008918255</v>
      </c>
      <c r="AO6" s="6">
        <f t="shared" si="4"/>
        <v>1982.2224410253689</v>
      </c>
      <c r="AP6" s="6">
        <f t="shared" si="5"/>
        <v>101.01015000000007</v>
      </c>
      <c r="AQ6" s="6">
        <f t="shared" si="6"/>
        <v>101.0101015</v>
      </c>
      <c r="AR6" s="6">
        <f>IF(Y6&lt;AS6,0,(IF(Y6&lt;(AS6+AT6),((Y6-AS6)*AV6),IF(Y6&lt;(AS6+AU6),(AT6*AV6+(Y6-AS6-AT6)*AW6),(AT6*AV6+(AU6-AT6)*AW6+(Y6-AS6-AU6)*AX6)))))</f>
        <v>24718.171995460132</v>
      </c>
      <c r="AS6" s="10">
        <f t="shared" si="28"/>
        <v>7475</v>
      </c>
      <c r="AT6" s="10">
        <f t="shared" si="29"/>
        <v>35000</v>
      </c>
      <c r="AU6" s="10">
        <f t="shared" si="30"/>
        <v>150000</v>
      </c>
      <c r="AV6" s="5">
        <f t="shared" si="31"/>
        <v>0.2</v>
      </c>
      <c r="AW6" s="5">
        <f t="shared" si="32"/>
        <v>0.4</v>
      </c>
      <c r="AX6" s="5">
        <f t="shared" si="33"/>
        <v>0.5</v>
      </c>
      <c r="AY6" s="6">
        <f>IF(Y6&lt;AZ6,0,(IF(Y6&lt;BA6,(Y6-AZ6)*BB6,(BA6-AZ6)*BB6+(Y6-BA6)*BC6)))</f>
        <v>5116.448599773007</v>
      </c>
      <c r="AZ6" s="13">
        <v>7228</v>
      </c>
      <c r="BA6" s="13">
        <v>42484</v>
      </c>
      <c r="BB6" s="14">
        <v>0.12</v>
      </c>
      <c r="BC6" s="14">
        <v>0.02</v>
      </c>
    </row>
    <row r="7" spans="1:55" ht="12.75">
      <c r="A7" s="1">
        <f t="shared" si="7"/>
        <v>2016</v>
      </c>
      <c r="B7" s="1">
        <f t="shared" si="19"/>
        <v>34</v>
      </c>
      <c r="C7" s="6">
        <f t="shared" si="8"/>
        <v>332367.64749771176</v>
      </c>
      <c r="D7" s="6">
        <f t="shared" si="9"/>
        <v>44163.232127999996</v>
      </c>
      <c r="E7" s="2">
        <f t="shared" si="20"/>
        <v>0.02</v>
      </c>
      <c r="F7" s="6">
        <f t="shared" si="10"/>
        <v>106891.76750821869</v>
      </c>
      <c r="G7" s="2">
        <f t="shared" si="21"/>
        <v>0.035</v>
      </c>
      <c r="H7" s="3">
        <f>IF((U7&gt;(D7*1.5)),1,0)</f>
        <v>0</v>
      </c>
      <c r="I7" s="9">
        <f t="shared" si="22"/>
        <v>0</v>
      </c>
      <c r="J7" s="6">
        <f>(J6+AB6)+AC6</f>
        <v>225681.652501875</v>
      </c>
      <c r="K7" s="2">
        <f t="shared" si="11"/>
        <v>0.07</v>
      </c>
      <c r="L7" s="6">
        <f>(L6+AH6)+AI6</f>
        <v>34916.6015055</v>
      </c>
      <c r="M7" s="2">
        <f t="shared" si="12"/>
        <v>0.07</v>
      </c>
      <c r="N7" s="6">
        <f>(N6+AK6)+AL6</f>
        <v>30392.396903700002</v>
      </c>
      <c r="O7" s="2">
        <f t="shared" si="13"/>
        <v>0.01</v>
      </c>
      <c r="P7" s="6">
        <f>(P6+AN6)+AO6</f>
        <v>31275.986485136746</v>
      </c>
      <c r="Q7" s="2">
        <f t="shared" si="14"/>
        <v>0.07</v>
      </c>
      <c r="R7" s="6">
        <f>(R6+AQ6)-AP6</f>
        <v>10101.0101015</v>
      </c>
      <c r="S7" s="2">
        <f t="shared" si="15"/>
        <v>0.01</v>
      </c>
      <c r="T7" s="10">
        <f t="shared" si="23"/>
        <v>10000</v>
      </c>
      <c r="U7" s="6">
        <f>((AC7+AI7)+AO7)+AQ7</f>
        <v>20532.206935490827</v>
      </c>
      <c r="V7" s="6">
        <f>IF((D7&gt;((F7+I7)-Z7)),(((F7+I7)-D7)-Z7),0)</f>
        <v>0</v>
      </c>
      <c r="W7" s="6">
        <f>IF(((((AB7+AH7+AK7)+AN7)-AP7)&gt;0),(((AB7+AH7+AK7)+AN7)-AP7),0)</f>
        <v>31562.03240529886</v>
      </c>
      <c r="X7" s="6">
        <f t="shared" si="16"/>
        <v>0</v>
      </c>
      <c r="Y7" s="6">
        <f>IF((((((F7+I7)+AO7)+AQ7)-AB7)&gt;0),((((F7+I7)+AO7)+AQ7)-AB7),0)</f>
        <v>89941.57851171389</v>
      </c>
      <c r="Z7" s="6">
        <f t="shared" si="0"/>
        <v>31166.502974919833</v>
      </c>
      <c r="AA7" s="4">
        <f t="shared" si="1"/>
        <v>0.3465194128304157</v>
      </c>
      <c r="AB7" s="6">
        <f t="shared" si="24"/>
        <v>19240.518151479366</v>
      </c>
      <c r="AC7" s="6">
        <f t="shared" si="2"/>
        <v>15797.715675131252</v>
      </c>
      <c r="AD7" s="10">
        <v>50000</v>
      </c>
      <c r="AE7" s="5">
        <f t="shared" si="25"/>
        <v>0.15</v>
      </c>
      <c r="AF7" s="10">
        <f t="shared" si="17"/>
        <v>3206.753025246561</v>
      </c>
      <c r="AG7" s="5">
        <f t="shared" si="26"/>
        <v>0.03</v>
      </c>
      <c r="AH7" s="6">
        <f>IF(((P7+V7-AK7)&gt;AJ7),AJ7,IF((((P7+V7)+L7)&gt;0),(P7+V7-AK7),-L7))</f>
        <v>5340</v>
      </c>
      <c r="AI7" s="6">
        <f t="shared" si="3"/>
        <v>2444.1621053850004</v>
      </c>
      <c r="AJ7" s="10">
        <f t="shared" si="27"/>
        <v>5340</v>
      </c>
      <c r="AK7" s="6">
        <f>IF(((P7+V7)&gt;AM7),AM7,IF((((P7+V7)+N7)&gt;0),(P7+V7),-N7))</f>
        <v>5340</v>
      </c>
      <c r="AL7" s="6">
        <f t="shared" si="18"/>
        <v>303.923969037</v>
      </c>
      <c r="AM7" s="10">
        <f t="shared" si="34"/>
        <v>5340</v>
      </c>
      <c r="AN7" s="6">
        <f>IF(((((((((F7+I7)-D7)-Z7)-AB7)-AH7-AK7)+AP7)+P7)&gt;0),((((((F7+I7)-D7)-Z7)-AB7)-AH7-AK7)+AP7),-P7)</f>
        <v>1742.524355319496</v>
      </c>
      <c r="AO7" s="6">
        <f t="shared" si="4"/>
        <v>2189.3190539595726</v>
      </c>
      <c r="AP7" s="6">
        <f t="shared" si="5"/>
        <v>101.01010150000002</v>
      </c>
      <c r="AQ7" s="6">
        <f t="shared" si="6"/>
        <v>101.010101015</v>
      </c>
      <c r="AR7" s="6">
        <f>IF(Y7&lt;AS7,0,(IF(Y7&lt;(AS7+AT7),((Y7-AS7)*AV7),IF(Y7&lt;(AS7+AU7),(AT7*AV7+(Y7-AS7-AT7)*AW7),(AT7*AV7+(AU7-AT7)*AW7+(Y7-AS7-AU7)*AX7)))))</f>
        <v>25986.631404685555</v>
      </c>
      <c r="AS7" s="10">
        <f t="shared" si="28"/>
        <v>7475</v>
      </c>
      <c r="AT7" s="10">
        <f t="shared" si="29"/>
        <v>35000</v>
      </c>
      <c r="AU7" s="10">
        <f t="shared" si="30"/>
        <v>150000</v>
      </c>
      <c r="AV7" s="5">
        <f t="shared" si="31"/>
        <v>0.2</v>
      </c>
      <c r="AW7" s="5">
        <f t="shared" si="32"/>
        <v>0.4</v>
      </c>
      <c r="AX7" s="5">
        <f t="shared" si="33"/>
        <v>0.5</v>
      </c>
      <c r="AY7" s="6">
        <f>IF(Y7&lt;AZ7,0,(IF(Y7&lt;BA7,(Y7-AZ7)*BB7,(BA7-AZ7)*BB7+(Y7-BA7)*BC7)))</f>
        <v>5179.871570234278</v>
      </c>
      <c r="AZ7" s="13">
        <v>7228</v>
      </c>
      <c r="BA7" s="13">
        <v>42484</v>
      </c>
      <c r="BB7" s="14">
        <v>0.12</v>
      </c>
      <c r="BC7" s="14">
        <v>0.02</v>
      </c>
    </row>
    <row r="8" spans="1:55" ht="12.75">
      <c r="A8" s="1">
        <f t="shared" si="7"/>
        <v>2017</v>
      </c>
      <c r="B8" s="1">
        <f t="shared" si="19"/>
        <v>35</v>
      </c>
      <c r="C8" s="6">
        <f t="shared" si="8"/>
        <v>384765.81080753845</v>
      </c>
      <c r="D8" s="6">
        <f t="shared" si="9"/>
        <v>45046.49677056</v>
      </c>
      <c r="E8" s="2">
        <f t="shared" si="20"/>
        <v>0.02</v>
      </c>
      <c r="F8" s="6">
        <f t="shared" si="10"/>
        <v>110632.97937100634</v>
      </c>
      <c r="G8" s="2">
        <f t="shared" si="21"/>
        <v>0.035</v>
      </c>
      <c r="H8" s="3">
        <f>IF((U8&gt;(D8*1.5)),1,0)</f>
        <v>0</v>
      </c>
      <c r="I8" s="9">
        <f t="shared" si="22"/>
        <v>0</v>
      </c>
      <c r="J8" s="6">
        <f>(J7+AB7)+AC7</f>
        <v>260719.88632848562</v>
      </c>
      <c r="K8" s="2">
        <f t="shared" si="11"/>
        <v>0.07</v>
      </c>
      <c r="L8" s="6">
        <f>(L7+AH7)+AI7</f>
        <v>42700.763610885006</v>
      </c>
      <c r="M8" s="2">
        <f t="shared" si="12"/>
        <v>0.07</v>
      </c>
      <c r="N8" s="6">
        <f>(N7+AK7)+AL7</f>
        <v>36036.32087273701</v>
      </c>
      <c r="O8" s="2">
        <f t="shared" si="13"/>
        <v>0.01</v>
      </c>
      <c r="P8" s="6">
        <f>(P7+AN7)+AO7</f>
        <v>35207.829894415816</v>
      </c>
      <c r="Q8" s="2">
        <f t="shared" si="14"/>
        <v>0.07</v>
      </c>
      <c r="R8" s="6">
        <f>(R7+AQ7)-AP7</f>
        <v>10101.010101015</v>
      </c>
      <c r="S8" s="2">
        <f t="shared" si="15"/>
        <v>0.01</v>
      </c>
      <c r="T8" s="10">
        <f t="shared" si="23"/>
        <v>10000</v>
      </c>
      <c r="U8" s="6">
        <f>((AC8+AI8)+AO8)+AQ8</f>
        <v>23805.0036893752</v>
      </c>
      <c r="V8" s="6">
        <f>IF((D8&gt;((F8+I8)-Z8)),(((F8+I8)-D8)-Z8),0)</f>
        <v>0</v>
      </c>
      <c r="W8" s="6">
        <f>IF(((((AB8+AH8+AK8)+AN8)-AP8)&gt;0),(((AB8+AH8+AK8)+AN8)-AP8),0)</f>
        <v>33015.91006375167</v>
      </c>
      <c r="X8" s="6">
        <f t="shared" si="16"/>
        <v>0</v>
      </c>
      <c r="Y8" s="6">
        <f>IF((((((F8+I8)+AO8)+AQ8)-AB8)&gt;0),((((F8+I8)+AO8)+AQ8)-AB8),0)</f>
        <v>93284.60127784446</v>
      </c>
      <c r="Z8" s="6">
        <f t="shared" si="0"/>
        <v>32570.57253669467</v>
      </c>
      <c r="AA8" s="4">
        <f t="shared" si="1"/>
        <v>0.3491527228559891</v>
      </c>
      <c r="AB8" s="6">
        <f t="shared" si="24"/>
        <v>19913.936286781143</v>
      </c>
      <c r="AC8" s="6">
        <f t="shared" si="2"/>
        <v>18250.392042993994</v>
      </c>
      <c r="AD8" s="10">
        <v>50000</v>
      </c>
      <c r="AE8" s="5">
        <f t="shared" si="25"/>
        <v>0.15</v>
      </c>
      <c r="AF8" s="10">
        <f t="shared" si="17"/>
        <v>3318.98938113019</v>
      </c>
      <c r="AG8" s="5">
        <f t="shared" si="26"/>
        <v>0.03</v>
      </c>
      <c r="AH8" s="6">
        <f>IF(((P8+V8-AK8)&gt;AJ8),AJ8,IF((((P8+V8)+L8)&gt;0),(P8+V8-AK8),-L8))</f>
        <v>5340</v>
      </c>
      <c r="AI8" s="6">
        <f t="shared" si="3"/>
        <v>2989.0534527619507</v>
      </c>
      <c r="AJ8" s="10">
        <f t="shared" si="27"/>
        <v>5340</v>
      </c>
      <c r="AK8" s="6">
        <f>IF(((P8+V8)&gt;AM8),AM8,IF((((P8+V8)+N8)&gt;0),(P8+V8),-N8))</f>
        <v>5340</v>
      </c>
      <c r="AL8" s="6">
        <f t="shared" si="18"/>
        <v>360.3632087273701</v>
      </c>
      <c r="AM8" s="10">
        <f t="shared" si="34"/>
        <v>5340</v>
      </c>
      <c r="AN8" s="6">
        <f>IF(((((((((F8+I8)-D8)-Z8)-AB8)-AH8-AK8)+AP8)+P8)&gt;0),((((((F8+I8)-D8)-Z8)-AB8)-AH8-AK8)+AP8),-P8)</f>
        <v>2522.9838779855236</v>
      </c>
      <c r="AO8" s="6">
        <f t="shared" si="4"/>
        <v>2464.5480926091072</v>
      </c>
      <c r="AP8" s="6">
        <f t="shared" si="5"/>
        <v>101.01010101499924</v>
      </c>
      <c r="AQ8" s="6">
        <f t="shared" si="6"/>
        <v>101.01010101015</v>
      </c>
      <c r="AR8" s="6">
        <f>IF(Y8&lt;AS8,0,(IF(Y8&lt;(AS8+AT8),((Y8-AS8)*AV8),IF(Y8&lt;(AS8+AU8),(AT8*AV8+(Y8-AS8-AT8)*AW8),(AT8*AV8+(AU8-AT8)*AW8+(Y8-AS8-AU8)*AX8)))))</f>
        <v>27323.840511137783</v>
      </c>
      <c r="AS8" s="10">
        <f t="shared" si="28"/>
        <v>7475</v>
      </c>
      <c r="AT8" s="10">
        <f t="shared" si="29"/>
        <v>35000</v>
      </c>
      <c r="AU8" s="10">
        <f t="shared" si="30"/>
        <v>150000</v>
      </c>
      <c r="AV8" s="5">
        <f t="shared" si="31"/>
        <v>0.2</v>
      </c>
      <c r="AW8" s="5">
        <f t="shared" si="32"/>
        <v>0.4</v>
      </c>
      <c r="AX8" s="5">
        <f t="shared" si="33"/>
        <v>0.5</v>
      </c>
      <c r="AY8" s="6">
        <f>IF(Y8&lt;AZ8,0,(IF(Y8&lt;BA8,(Y8-AZ8)*BB8,(BA8-AZ8)*BB8+(Y8-BA8)*BC8)))</f>
        <v>5246.732025556889</v>
      </c>
      <c r="AZ8" s="13">
        <v>7228</v>
      </c>
      <c r="BA8" s="13">
        <v>42484</v>
      </c>
      <c r="BB8" s="14">
        <v>0.12</v>
      </c>
      <c r="BC8" s="14">
        <v>0.02</v>
      </c>
    </row>
    <row r="9" spans="1:55" ht="12.75">
      <c r="A9" s="1">
        <f t="shared" si="7"/>
        <v>2018</v>
      </c>
      <c r="B9" s="1">
        <f t="shared" si="19"/>
        <v>36</v>
      </c>
      <c r="C9" s="6">
        <f t="shared" si="8"/>
        <v>441947.0877693927</v>
      </c>
      <c r="D9" s="6">
        <f t="shared" si="9"/>
        <v>45947.4267059712</v>
      </c>
      <c r="E9" s="2">
        <f t="shared" si="20"/>
        <v>0.02</v>
      </c>
      <c r="F9" s="6">
        <f t="shared" si="10"/>
        <v>114505.13364899156</v>
      </c>
      <c r="G9" s="2">
        <f t="shared" si="21"/>
        <v>0.035</v>
      </c>
      <c r="H9" s="3">
        <f>IF((U9&gt;(D9*1.5)),1,0)</f>
        <v>0</v>
      </c>
      <c r="I9" s="9">
        <f t="shared" si="22"/>
        <v>0</v>
      </c>
      <c r="J9" s="6">
        <f>(J8+AB8)+AC8</f>
        <v>298884.21465826075</v>
      </c>
      <c r="K9" s="2">
        <f t="shared" si="11"/>
        <v>0.07</v>
      </c>
      <c r="L9" s="6">
        <f>(L8+AH8)+AI8</f>
        <v>51029.81706364696</v>
      </c>
      <c r="M9" s="2">
        <f t="shared" si="12"/>
        <v>0.07</v>
      </c>
      <c r="N9" s="6">
        <f>(N8+AK8)+AL8</f>
        <v>41736.68408146438</v>
      </c>
      <c r="O9" s="2">
        <f t="shared" si="13"/>
        <v>0.01</v>
      </c>
      <c r="P9" s="6">
        <f>(P8+AN8)+AO8</f>
        <v>40195.36186501044</v>
      </c>
      <c r="Q9" s="2">
        <f t="shared" si="14"/>
        <v>0.07</v>
      </c>
      <c r="R9" s="6">
        <f>(R8+AQ8)-AP8</f>
        <v>10101.01010101015</v>
      </c>
      <c r="S9" s="2">
        <f t="shared" si="15"/>
        <v>0.01</v>
      </c>
      <c r="T9" s="10">
        <f t="shared" si="23"/>
        <v>10000</v>
      </c>
      <c r="U9" s="6">
        <f>((AC9+AI9)+AO9)+AQ9</f>
        <v>27408.667652094377</v>
      </c>
      <c r="V9" s="6">
        <f>IF((D9&gt;((F9+I9)-Z9)),(((F9+I9)-D9)-Z9),0)</f>
        <v>0</v>
      </c>
      <c r="W9" s="6">
        <f>IF(((((AB9+AH9+AK9)+AN9)-AP9)&gt;0),(((AB9+AH9+AK9)+AN9)-AP9),0)</f>
        <v>34506.93103305211</v>
      </c>
      <c r="X9" s="6">
        <f t="shared" si="16"/>
        <v>0</v>
      </c>
      <c r="Y9" s="6">
        <f>IF((((((F9+I9)+AO9)+AQ9)-AB9)&gt;0),((((F9+I9)+AO9)+AQ9)-AB9),0)</f>
        <v>96808.89502373392</v>
      </c>
      <c r="Z9" s="6">
        <f t="shared" si="0"/>
        <v>34050.775909968244</v>
      </c>
      <c r="AA9" s="4">
        <f t="shared" si="1"/>
        <v>0.3517318930416494</v>
      </c>
      <c r="AB9" s="6">
        <f t="shared" si="24"/>
        <v>20610.924056818476</v>
      </c>
      <c r="AC9" s="6">
        <f t="shared" si="2"/>
        <v>20921.895026078255</v>
      </c>
      <c r="AD9" s="10">
        <v>50000</v>
      </c>
      <c r="AE9" s="5">
        <f t="shared" si="25"/>
        <v>0.15</v>
      </c>
      <c r="AF9" s="10">
        <f t="shared" si="17"/>
        <v>3435.1540094697466</v>
      </c>
      <c r="AG9" s="5">
        <f t="shared" si="26"/>
        <v>0.03</v>
      </c>
      <c r="AH9" s="6">
        <f>IF(((P9+V9-AK9)&gt;AJ9),AJ9,IF((((P9+V9)+L9)&gt;0),(P9+V9-AK9),-L9))</f>
        <v>5340</v>
      </c>
      <c r="AI9" s="6">
        <f t="shared" si="3"/>
        <v>3572.0871944552873</v>
      </c>
      <c r="AJ9" s="10">
        <f t="shared" si="27"/>
        <v>5340</v>
      </c>
      <c r="AK9" s="6">
        <f>IF(((P9+V9)&gt;AM9),AM9,IF((((P9+V9)+N9)&gt;0),(P9+V9),-N9))</f>
        <v>5340</v>
      </c>
      <c r="AL9" s="6">
        <f t="shared" si="18"/>
        <v>417.3668408146438</v>
      </c>
      <c r="AM9" s="10">
        <f t="shared" si="34"/>
        <v>5340</v>
      </c>
      <c r="AN9" s="6">
        <f>IF(((((((((F9+I9)-D9)-Z9)-AB9)-AH9-AK9)+AP9)+P9)&gt;0),((((((F9+I9)-D9)-Z9)-AB9)-AH9-AK9)+AP9),-P9)</f>
        <v>3317.017077243785</v>
      </c>
      <c r="AO9" s="6">
        <f t="shared" si="4"/>
        <v>2813.675330550731</v>
      </c>
      <c r="AP9" s="6">
        <f t="shared" si="5"/>
        <v>101.01010101014981</v>
      </c>
      <c r="AQ9" s="6">
        <f t="shared" si="6"/>
        <v>101.0101010101015</v>
      </c>
      <c r="AR9" s="6">
        <f>IF(Y9&lt;AS9,0,(IF(Y9&lt;(AS9+AT9),((Y9-AS9)*AV9),IF(Y9&lt;(AS9+AU9),(AT9*AV9+(Y9-AS9-AT9)*AW9),(AT9*AV9+(AU9-AT9)*AW9+(Y9-AS9-AU9)*AX9)))))</f>
        <v>28733.55800949357</v>
      </c>
      <c r="AS9" s="10">
        <f t="shared" si="28"/>
        <v>7475</v>
      </c>
      <c r="AT9" s="10">
        <f t="shared" si="29"/>
        <v>35000</v>
      </c>
      <c r="AU9" s="10">
        <f t="shared" si="30"/>
        <v>150000</v>
      </c>
      <c r="AV9" s="5">
        <f t="shared" si="31"/>
        <v>0.2</v>
      </c>
      <c r="AW9" s="5">
        <f t="shared" si="32"/>
        <v>0.4</v>
      </c>
      <c r="AX9" s="5">
        <f t="shared" si="33"/>
        <v>0.5</v>
      </c>
      <c r="AY9" s="6">
        <f>IF(Y9&lt;AZ9,0,(IF(Y9&lt;BA9,(Y9-AZ9)*BB9,(BA9-AZ9)*BB9+(Y9-BA9)*BC9)))</f>
        <v>5317.217900474679</v>
      </c>
      <c r="AZ9" s="13">
        <v>7228</v>
      </c>
      <c r="BA9" s="13">
        <v>42484</v>
      </c>
      <c r="BB9" s="14">
        <v>0.12</v>
      </c>
      <c r="BC9" s="14">
        <v>0.02</v>
      </c>
    </row>
    <row r="10" spans="1:55" ht="12.75">
      <c r="A10" s="1">
        <f t="shared" si="7"/>
        <v>2019</v>
      </c>
      <c r="B10" s="1">
        <f t="shared" si="19"/>
        <v>37</v>
      </c>
      <c r="C10" s="6">
        <f t="shared" si="8"/>
        <v>504280.0532953538</v>
      </c>
      <c r="D10" s="6">
        <f t="shared" si="9"/>
        <v>46866.37524009062</v>
      </c>
      <c r="E10" s="2">
        <f t="shared" si="20"/>
        <v>0.02</v>
      </c>
      <c r="F10" s="6">
        <f t="shared" si="10"/>
        <v>118512.81332670625</v>
      </c>
      <c r="G10" s="2">
        <f t="shared" si="21"/>
        <v>0.035</v>
      </c>
      <c r="H10" s="3">
        <f>IF((U10&gt;(D10*1.5)),1,0)</f>
        <v>0</v>
      </c>
      <c r="I10" s="9">
        <f t="shared" si="22"/>
        <v>0</v>
      </c>
      <c r="J10" s="6">
        <f>(J9+AB9)+AC9</f>
        <v>340417.0337411575</v>
      </c>
      <c r="K10" s="2">
        <f t="shared" si="11"/>
        <v>0.07</v>
      </c>
      <c r="L10" s="6">
        <f>(L9+AH9)+AI9</f>
        <v>59941.904258102244</v>
      </c>
      <c r="M10" s="2">
        <f t="shared" si="12"/>
        <v>0.07</v>
      </c>
      <c r="N10" s="6">
        <f>(N9+AK9)+AL9</f>
        <v>47494.05092227902</v>
      </c>
      <c r="O10" s="2">
        <f t="shared" si="13"/>
        <v>0.01</v>
      </c>
      <c r="P10" s="6">
        <f>(P9+AN9)+AO9</f>
        <v>46326.054272804955</v>
      </c>
      <c r="Q10" s="2">
        <f t="shared" si="14"/>
        <v>0.07</v>
      </c>
      <c r="R10" s="6">
        <f>(R9+AQ9)-AP9</f>
        <v>10101.0101010101</v>
      </c>
      <c r="S10" s="2">
        <f t="shared" si="15"/>
        <v>0.01</v>
      </c>
      <c r="T10" s="10">
        <f t="shared" si="23"/>
        <v>10000</v>
      </c>
      <c r="U10" s="6">
        <f>((AC10+AI10)+AO10)+AQ10</f>
        <v>31368.959560054634</v>
      </c>
      <c r="V10" s="6">
        <f>IF((D10&gt;((F10+I10)-Z10)),(((F10+I10)-D10)-Z10),0)</f>
        <v>0</v>
      </c>
      <c r="W10" s="6">
        <f>IF(((((AB10+AH10+AK10)+AN10)-AP10)&gt;0),(((AB10+AH10+AK10)+AN10)-AP10),0)</f>
        <v>36035.17493885328</v>
      </c>
      <c r="X10" s="6">
        <f t="shared" si="16"/>
        <v>0</v>
      </c>
      <c r="Y10" s="6">
        <f>IF((((((F10+I10)+AO10)+AQ10)-AB10)&gt;0),((((F10+I10)+AO10)+AQ10)-AB10),0)</f>
        <v>100524.34082800559</v>
      </c>
      <c r="Z10" s="6">
        <f t="shared" si="0"/>
        <v>35611.26314776235</v>
      </c>
      <c r="AA10" s="4">
        <f t="shared" si="1"/>
        <v>0.35425512721035646</v>
      </c>
      <c r="AB10" s="6">
        <f t="shared" si="24"/>
        <v>21332.306398807123</v>
      </c>
      <c r="AC10" s="6">
        <f t="shared" si="2"/>
        <v>23829.19236188103</v>
      </c>
      <c r="AD10" s="10">
        <v>50000</v>
      </c>
      <c r="AE10" s="5">
        <f t="shared" si="25"/>
        <v>0.15</v>
      </c>
      <c r="AF10" s="10">
        <f t="shared" si="17"/>
        <v>3555.3843998011876</v>
      </c>
      <c r="AG10" s="5">
        <f t="shared" si="26"/>
        <v>0.03</v>
      </c>
      <c r="AH10" s="6">
        <f>IF(((P10+V10-AK10)&gt;AJ10),AJ10,IF((((P10+V10)+L10)&gt;0),(P10+V10-AK10),-L10))</f>
        <v>5340</v>
      </c>
      <c r="AI10" s="6">
        <f t="shared" si="3"/>
        <v>4195.933298067158</v>
      </c>
      <c r="AJ10" s="10">
        <f t="shared" si="27"/>
        <v>5340</v>
      </c>
      <c r="AK10" s="6">
        <f>IF(((P10+V10)&gt;AM10),AM10,IF((((P10+V10)+N10)&gt;0),(P10+V10),-N10))</f>
        <v>5340</v>
      </c>
      <c r="AL10" s="6">
        <f t="shared" si="18"/>
        <v>474.94050922279024</v>
      </c>
      <c r="AM10" s="10">
        <f t="shared" si="34"/>
        <v>5340</v>
      </c>
      <c r="AN10" s="6">
        <f>IF(((((((((F10+I10)-D10)-Z10)-AB10)-AH10-AK10)+AP10)+P10)&gt;0),((((((F10+I10)-D10)-Z10)-AB10)-AH10-AK10)+AP10),-P10)</f>
        <v>4123.878641056255</v>
      </c>
      <c r="AO10" s="6">
        <f t="shared" si="4"/>
        <v>3242.823799096347</v>
      </c>
      <c r="AP10" s="6">
        <f t="shared" si="5"/>
        <v>101.0101010101007</v>
      </c>
      <c r="AQ10" s="6">
        <f t="shared" si="6"/>
        <v>101.01010101010101</v>
      </c>
      <c r="AR10" s="6">
        <f>IF(Y10&lt;AS10,0,(IF(Y10&lt;(AS10+AT10),((Y10-AS10)*AV10),IF(Y10&lt;(AS10+AU10),(AT10*AV10+(Y10-AS10-AT10)*AW10),(AT10*AV10+(AU10-AT10)*AW10+(Y10-AS10-AU10)*AX10)))))</f>
        <v>30219.736331202235</v>
      </c>
      <c r="AS10" s="10">
        <f t="shared" si="28"/>
        <v>7475</v>
      </c>
      <c r="AT10" s="10">
        <f t="shared" si="29"/>
        <v>35000</v>
      </c>
      <c r="AU10" s="10">
        <f t="shared" si="30"/>
        <v>150000</v>
      </c>
      <c r="AV10" s="5">
        <f t="shared" si="31"/>
        <v>0.2</v>
      </c>
      <c r="AW10" s="5">
        <f t="shared" si="32"/>
        <v>0.4</v>
      </c>
      <c r="AX10" s="5">
        <f t="shared" si="33"/>
        <v>0.5</v>
      </c>
      <c r="AY10" s="6">
        <f>IF(Y10&lt;AZ10,0,(IF(Y10&lt;BA10,(Y10-AZ10)*BB10,(BA10-AZ10)*BB10+(Y10-BA10)*BC10)))</f>
        <v>5391.526816560112</v>
      </c>
      <c r="AZ10" s="13">
        <v>7228</v>
      </c>
      <c r="BA10" s="13">
        <v>42484</v>
      </c>
      <c r="BB10" s="14">
        <v>0.12</v>
      </c>
      <c r="BC10" s="14">
        <v>0.02</v>
      </c>
    </row>
    <row r="11" spans="1:55" ht="12.75">
      <c r="A11" s="1">
        <f t="shared" si="7"/>
        <v>2020</v>
      </c>
      <c r="B11" s="1">
        <f t="shared" si="19"/>
        <v>38</v>
      </c>
      <c r="C11" s="6">
        <f t="shared" si="8"/>
        <v>572159.1283034844</v>
      </c>
      <c r="D11" s="6">
        <f t="shared" si="9"/>
        <v>47803.702744892435</v>
      </c>
      <c r="E11" s="2">
        <f t="shared" si="20"/>
        <v>0.02</v>
      </c>
      <c r="F11" s="6">
        <f t="shared" si="10"/>
        <v>122660.76179314096</v>
      </c>
      <c r="G11" s="2">
        <f t="shared" si="21"/>
        <v>0.035</v>
      </c>
      <c r="H11" s="3">
        <f>IF((U11&gt;(D11*1.5)),1,0)</f>
        <v>0</v>
      </c>
      <c r="I11" s="9">
        <f t="shared" si="22"/>
        <v>0</v>
      </c>
      <c r="J11" s="6">
        <f>(J10+AB10)+AC10</f>
        <v>385578.5325018456</v>
      </c>
      <c r="K11" s="2">
        <f t="shared" si="11"/>
        <v>0.07</v>
      </c>
      <c r="L11" s="6">
        <f>(L10+AH10)+AI10</f>
        <v>69477.8375561694</v>
      </c>
      <c r="M11" s="2">
        <f t="shared" si="12"/>
        <v>0.07</v>
      </c>
      <c r="N11" s="6">
        <f>(N10+AK10)+AL10</f>
        <v>53308.99143150181</v>
      </c>
      <c r="O11" s="2">
        <f t="shared" si="13"/>
        <v>0.01</v>
      </c>
      <c r="P11" s="6">
        <f>(P10+AN10)+AO10</f>
        <v>53692.756712957555</v>
      </c>
      <c r="Q11" s="2">
        <f t="shared" si="14"/>
        <v>0.07</v>
      </c>
      <c r="R11" s="6">
        <f>(R10+AQ10)-AP10</f>
        <v>10101.0101010101</v>
      </c>
      <c r="S11" s="2">
        <f t="shared" si="15"/>
        <v>0.01</v>
      </c>
      <c r="T11" s="10">
        <f t="shared" si="23"/>
        <v>10000</v>
      </c>
      <c r="U11" s="6">
        <f>((AC11+AI11)+AO11)+AQ11</f>
        <v>35713.448974978186</v>
      </c>
      <c r="V11" s="6">
        <f>IF((D11&gt;((F11+I11)-Z11)),(((F11+I11)-D11)-Z11),0)</f>
        <v>0</v>
      </c>
      <c r="W11" s="6">
        <f>IF(((((AB11+AH11+AK11)+AN11)-AP11)&gt;0),(((AB11+AH11+AK11)+AN11)-AP11),0)</f>
        <v>37600.661396905576</v>
      </c>
      <c r="X11" s="6">
        <f t="shared" si="16"/>
        <v>0</v>
      </c>
      <c r="Y11" s="6">
        <f>IF((((((F11+I11)+AO11)+AQ11)-AB11)&gt;0),((((F11+I11)+AO11)+AQ11)-AB11),0)</f>
        <v>104441.32774129273</v>
      </c>
      <c r="Z11" s="6">
        <f t="shared" si="0"/>
        <v>37256.39765134295</v>
      </c>
      <c r="AA11" s="4">
        <f t="shared" si="1"/>
        <v>0.3567208351049426</v>
      </c>
      <c r="AB11" s="6">
        <f t="shared" si="24"/>
        <v>22078.937122765376</v>
      </c>
      <c r="AC11" s="6">
        <f t="shared" si="2"/>
        <v>26990.497275129197</v>
      </c>
      <c r="AD11" s="10">
        <v>50000</v>
      </c>
      <c r="AE11" s="5">
        <f t="shared" si="25"/>
        <v>0.15</v>
      </c>
      <c r="AF11" s="10">
        <f t="shared" si="17"/>
        <v>3679.8228537942286</v>
      </c>
      <c r="AG11" s="5">
        <f t="shared" si="26"/>
        <v>0.03</v>
      </c>
      <c r="AH11" s="6">
        <f>IF(((P11+V11-AK11)&gt;AJ11),AJ11,IF((((P11+V11)+L11)&gt;0),(P11+V11-AK11),-L11))</f>
        <v>5340</v>
      </c>
      <c r="AI11" s="6">
        <f t="shared" si="3"/>
        <v>4863.448628931858</v>
      </c>
      <c r="AJ11" s="10">
        <f t="shared" si="27"/>
        <v>5340</v>
      </c>
      <c r="AK11" s="6">
        <f>IF(((P11+V11)&gt;AM11),AM11,IF((((P11+V11)+N11)&gt;0),(P11+V11),-N11))</f>
        <v>5340</v>
      </c>
      <c r="AL11" s="6">
        <f t="shared" si="18"/>
        <v>533.0899143150181</v>
      </c>
      <c r="AM11" s="10">
        <f t="shared" si="34"/>
        <v>5340</v>
      </c>
      <c r="AN11" s="6">
        <f>IF(((((((((F11+I11)-D11)-Z11)-AB11)-AH11-AK11)+AP11)+P11)&gt;0),((((((F11+I11)-D11)-Z11)-AB11)-AH11-AK11)+AP11),-P11)</f>
        <v>4942.734375150301</v>
      </c>
      <c r="AO11" s="6">
        <f t="shared" si="4"/>
        <v>3758.492969907029</v>
      </c>
      <c r="AP11" s="6">
        <f t="shared" si="5"/>
        <v>101.0101010101007</v>
      </c>
      <c r="AQ11" s="6">
        <f t="shared" si="6"/>
        <v>101.01010101010101</v>
      </c>
      <c r="AR11" s="6">
        <f>IF(Y11&lt;AS11,0,(IF(Y11&lt;(AS11+AT11),((Y11-AS11)*AV11),IF(Y11&lt;(AS11+AU11),(AT11*AV11+(Y11-AS11-AT11)*AW11),(AT11*AV11+(AU11-AT11)*AW11+(Y11-AS11-AU11)*AX11)))))</f>
        <v>31786.531096517094</v>
      </c>
      <c r="AS11" s="10">
        <f t="shared" si="28"/>
        <v>7475</v>
      </c>
      <c r="AT11" s="10">
        <f t="shared" si="29"/>
        <v>35000</v>
      </c>
      <c r="AU11" s="10">
        <f t="shared" si="30"/>
        <v>150000</v>
      </c>
      <c r="AV11" s="5">
        <f t="shared" si="31"/>
        <v>0.2</v>
      </c>
      <c r="AW11" s="5">
        <f t="shared" si="32"/>
        <v>0.4</v>
      </c>
      <c r="AX11" s="5">
        <f t="shared" si="33"/>
        <v>0.5</v>
      </c>
      <c r="AY11" s="6">
        <f>IF(Y11&lt;AZ11,0,(IF(Y11&lt;BA11,(Y11-AZ11)*BB11,(BA11-AZ11)*BB11+(Y11-BA11)*BC11)))</f>
        <v>5469.866554825855</v>
      </c>
      <c r="AZ11" s="13">
        <v>7228</v>
      </c>
      <c r="BA11" s="13">
        <v>42484</v>
      </c>
      <c r="BB11" s="14">
        <v>0.12</v>
      </c>
      <c r="BC11" s="14">
        <v>0.02</v>
      </c>
    </row>
    <row r="12" spans="1:55" ht="12.75">
      <c r="A12" s="1">
        <f t="shared" si="7"/>
        <v>2021</v>
      </c>
      <c r="B12" s="1">
        <f t="shared" si="19"/>
        <v>39</v>
      </c>
      <c r="C12" s="6">
        <f t="shared" si="8"/>
        <v>646006.3285896833</v>
      </c>
      <c r="D12" s="6">
        <f t="shared" si="9"/>
        <v>48759.776799790285</v>
      </c>
      <c r="E12" s="2">
        <f t="shared" si="20"/>
        <v>0.02</v>
      </c>
      <c r="F12" s="6">
        <f t="shared" si="10"/>
        <v>126953.88845590089</v>
      </c>
      <c r="G12" s="2">
        <f t="shared" si="21"/>
        <v>0.035</v>
      </c>
      <c r="H12" s="3">
        <f>IF((U12&gt;(D12*1.5)),1,0)</f>
        <v>0</v>
      </c>
      <c r="I12" s="9">
        <f t="shared" si="22"/>
        <v>0</v>
      </c>
      <c r="J12" s="6">
        <f>(J11+AB11)+AC11</f>
        <v>434647.96689974016</v>
      </c>
      <c r="K12" s="2">
        <f t="shared" si="11"/>
        <v>0.07</v>
      </c>
      <c r="L12" s="6">
        <f>(L11+AH11)+AI11</f>
        <v>79681.28618510126</v>
      </c>
      <c r="M12" s="2">
        <f t="shared" si="12"/>
        <v>0.07</v>
      </c>
      <c r="N12" s="6">
        <f>(N11+AK11)+AL11</f>
        <v>59182.08134581683</v>
      </c>
      <c r="O12" s="2">
        <f t="shared" si="13"/>
        <v>0.01</v>
      </c>
      <c r="P12" s="6">
        <f>(P11+AN11)+AO11</f>
        <v>62393.98405801488</v>
      </c>
      <c r="Q12" s="2">
        <f t="shared" si="14"/>
        <v>0.07</v>
      </c>
      <c r="R12" s="6">
        <f>(R11+AQ11)-AP11</f>
        <v>10101.0101010101</v>
      </c>
      <c r="S12" s="2">
        <f t="shared" si="15"/>
        <v>0.01</v>
      </c>
      <c r="T12" s="10">
        <f t="shared" si="23"/>
        <v>10000</v>
      </c>
      <c r="U12" s="6">
        <f>((AC12+AI12)+AO12)+AQ12</f>
        <v>40471.636701010044</v>
      </c>
      <c r="V12" s="6">
        <f>IF((D12&gt;((F12+I12)-Z12)),(((F12+I12)-D12)-Z12),0)</f>
        <v>0</v>
      </c>
      <c r="W12" s="6">
        <f>IF(((((AB12+AH12+AK12)+AN12)-AP12)&gt;0),(((AB12+AH12+AK12)+AN12)-AP12),0)</f>
        <v>39203.345098168465</v>
      </c>
      <c r="X12" s="6">
        <f t="shared" si="16"/>
        <v>0</v>
      </c>
      <c r="Y12" s="6">
        <f>IF((((((F12+I12)+AO12)+AQ12)-AB12)&gt;0),((((F12+I12)+AO12)+AQ12)-AB12),0)</f>
        <v>108570.77751890986</v>
      </c>
      <c r="Z12" s="6">
        <f t="shared" si="0"/>
        <v>38990.76655794214</v>
      </c>
      <c r="AA12" s="4">
        <f t="shared" si="1"/>
        <v>0.35912763497665</v>
      </c>
      <c r="AB12" s="6">
        <f t="shared" si="24"/>
        <v>22851.69992206216</v>
      </c>
      <c r="AC12" s="6">
        <f t="shared" si="2"/>
        <v>30425.357682981816</v>
      </c>
      <c r="AD12" s="10">
        <v>50000</v>
      </c>
      <c r="AE12" s="5">
        <f t="shared" si="25"/>
        <v>0.15</v>
      </c>
      <c r="AF12" s="10">
        <f t="shared" si="17"/>
        <v>3808.6166536770265</v>
      </c>
      <c r="AG12" s="5">
        <f t="shared" si="26"/>
        <v>0.03</v>
      </c>
      <c r="AH12" s="6">
        <f>IF(((P12+V12-AK12)&gt;AJ12),AJ12,IF((((P12+V12)+L12)&gt;0),(P12+V12-AK12),-L12))</f>
        <v>5340</v>
      </c>
      <c r="AI12" s="6">
        <f t="shared" si="3"/>
        <v>5577.690032957088</v>
      </c>
      <c r="AJ12" s="10">
        <f t="shared" si="27"/>
        <v>5340</v>
      </c>
      <c r="AK12" s="6">
        <f>IF(((P12+V12)&gt;AM12),AM12,IF((((P12+V12)+N12)&gt;0),(P12+V12),-N12))</f>
        <v>5340</v>
      </c>
      <c r="AL12" s="6">
        <f t="shared" si="18"/>
        <v>591.8208134581682</v>
      </c>
      <c r="AM12" s="10">
        <f t="shared" si="34"/>
        <v>5340</v>
      </c>
      <c r="AN12" s="6">
        <f>IF(((((((((F12+I12)-D12)-Z12)-AB12)-AH12-AK12)+AP12)+P12)&gt;0),((((((F12+I12)-D12)-Z12)-AB12)-AH12-AK12)+AP12),-P12)</f>
        <v>5772.655277116408</v>
      </c>
      <c r="AO12" s="6">
        <f t="shared" si="4"/>
        <v>4367.578884061042</v>
      </c>
      <c r="AP12" s="6">
        <f t="shared" si="5"/>
        <v>101.0101010101007</v>
      </c>
      <c r="AQ12" s="6">
        <f t="shared" si="6"/>
        <v>101.01010101010101</v>
      </c>
      <c r="AR12" s="6">
        <f>IF(Y12&lt;AS12,0,(IF(Y12&lt;(AS12+AT12),((Y12-AS12)*AV12),IF(Y12&lt;(AS12+AU12),(AT12*AV12+(Y12-AS12-AT12)*AW12),(AT12*AV12+(AU12-AT12)*AW12+(Y12-AS12-AU12)*AX12)))))</f>
        <v>33438.31100756394</v>
      </c>
      <c r="AS12" s="10">
        <f t="shared" si="28"/>
        <v>7475</v>
      </c>
      <c r="AT12" s="10">
        <f t="shared" si="29"/>
        <v>35000</v>
      </c>
      <c r="AU12" s="10">
        <f t="shared" si="30"/>
        <v>150000</v>
      </c>
      <c r="AV12" s="5">
        <f t="shared" si="31"/>
        <v>0.2</v>
      </c>
      <c r="AW12" s="5">
        <f t="shared" si="32"/>
        <v>0.4</v>
      </c>
      <c r="AX12" s="5">
        <f t="shared" si="33"/>
        <v>0.5</v>
      </c>
      <c r="AY12" s="6">
        <f>IF(Y12&lt;AZ12,0,(IF(Y12&lt;BA12,(Y12-AZ12)*BB12,(BA12-AZ12)*BB12+(Y12-BA12)*BC12)))</f>
        <v>5552.455550378198</v>
      </c>
      <c r="AZ12" s="13">
        <v>7228</v>
      </c>
      <c r="BA12" s="13">
        <v>42484</v>
      </c>
      <c r="BB12" s="14">
        <v>0.12</v>
      </c>
      <c r="BC12" s="14">
        <v>0.02</v>
      </c>
    </row>
    <row r="13" spans="1:55" ht="12.75">
      <c r="A13" s="1">
        <f t="shared" si="7"/>
        <v>2022</v>
      </c>
      <c r="B13" s="1">
        <f t="shared" si="19"/>
        <v>40</v>
      </c>
      <c r="C13" s="6">
        <f t="shared" si="8"/>
        <v>726273.13120232</v>
      </c>
      <c r="D13" s="6">
        <f t="shared" si="9"/>
        <v>49734.97233578609</v>
      </c>
      <c r="E13" s="2">
        <f t="shared" si="20"/>
        <v>0.02</v>
      </c>
      <c r="F13" s="6">
        <f t="shared" si="10"/>
        <v>131397.2745518574</v>
      </c>
      <c r="G13" s="2">
        <f t="shared" si="21"/>
        <v>0.035</v>
      </c>
      <c r="H13" s="3">
        <f>IF((U13&gt;(D13*1.5)),1,0)</f>
        <v>0</v>
      </c>
      <c r="I13" s="9">
        <f t="shared" si="22"/>
        <v>0</v>
      </c>
      <c r="J13" s="6">
        <f>(J12+AB12)+AC12</f>
        <v>487925.02450478415</v>
      </c>
      <c r="K13" s="2">
        <f t="shared" si="11"/>
        <v>0.07</v>
      </c>
      <c r="L13" s="6">
        <f>(L12+AH12)+AI12</f>
        <v>90598.97621805835</v>
      </c>
      <c r="M13" s="2">
        <f t="shared" si="12"/>
        <v>0.07</v>
      </c>
      <c r="N13" s="6">
        <f>(N12+AK12)+AL12</f>
        <v>65113.90215927499</v>
      </c>
      <c r="O13" s="2">
        <f t="shared" si="13"/>
        <v>0.01</v>
      </c>
      <c r="P13" s="6">
        <f>(P12+AN12)+AO12</f>
        <v>72534.21821919233</v>
      </c>
      <c r="Q13" s="2">
        <f t="shared" si="14"/>
        <v>0.07</v>
      </c>
      <c r="R13" s="6">
        <f>(R12+AQ12)-AP12</f>
        <v>10101.0101010101</v>
      </c>
      <c r="S13" s="2">
        <f t="shared" si="15"/>
        <v>0.01</v>
      </c>
      <c r="T13" s="10">
        <f t="shared" si="23"/>
        <v>10000</v>
      </c>
      <c r="U13" s="6">
        <f>((AC13+AI13)+AO13)+AQ13</f>
        <v>45675.085426952544</v>
      </c>
      <c r="V13" s="6">
        <f>IF((D13&gt;((F13+I13)-Z13)),(((F13+I13)-D13)-Z13),0)</f>
        <v>0</v>
      </c>
      <c r="W13" s="6">
        <f>IF(((((AB13+AH13+AK13)+AN13)-AP13)&gt;0),(((AB13+AH13+AK13)+AN13)-AP13),0)</f>
        <v>40843.11060234312</v>
      </c>
      <c r="X13" s="6">
        <f t="shared" si="16"/>
        <v>0</v>
      </c>
      <c r="Y13" s="6">
        <f>IF((((((F13+I13)+AO13)+AQ13)-AB13)&gt;0),((((F13+I13)+AO13)+AQ13)-AB13),0)</f>
        <v>112924.17050887665</v>
      </c>
      <c r="Z13" s="6">
        <f t="shared" si="0"/>
        <v>40819.191613728195</v>
      </c>
      <c r="AA13" s="4">
        <f t="shared" si="1"/>
        <v>0.3614743542483628</v>
      </c>
      <c r="AB13" s="6">
        <f t="shared" si="24"/>
        <v>23651.509419334332</v>
      </c>
      <c r="AC13" s="6">
        <f t="shared" si="2"/>
        <v>34154.751715334896</v>
      </c>
      <c r="AD13" s="10">
        <v>50000</v>
      </c>
      <c r="AE13" s="5">
        <f t="shared" si="25"/>
        <v>0.15</v>
      </c>
      <c r="AF13" s="10">
        <f t="shared" si="17"/>
        <v>3941.918236555722</v>
      </c>
      <c r="AG13" s="5">
        <f t="shared" si="26"/>
        <v>0.03</v>
      </c>
      <c r="AH13" s="6">
        <f>IF(((P13+V13-AK13)&gt;AJ13),AJ13,IF((((P13+V13)+L13)&gt;0),(P13+V13-AK13),-L13))</f>
        <v>5340</v>
      </c>
      <c r="AI13" s="6">
        <f t="shared" si="3"/>
        <v>6341.928335264085</v>
      </c>
      <c r="AJ13" s="10">
        <f t="shared" si="27"/>
        <v>5340</v>
      </c>
      <c r="AK13" s="6">
        <f>IF(((P13+V13)&gt;AM13),AM13,IF((((P13+V13)+N13)&gt;0),(P13+V13),-N13))</f>
        <v>5340</v>
      </c>
      <c r="AL13" s="6">
        <f t="shared" si="18"/>
        <v>651.1390215927499</v>
      </c>
      <c r="AM13" s="10">
        <f t="shared" si="34"/>
        <v>5340</v>
      </c>
      <c r="AN13" s="6">
        <f>IF(((((((((F13+I13)-D13)-Z13)-AB13)-AH13-AK13)+AP13)+P13)&gt;0),((((((F13+I13)-D13)-Z13)-AB13)-AH13-AK13)+AP13),-P13)</f>
        <v>6612.611284018889</v>
      </c>
      <c r="AO13" s="6">
        <f t="shared" si="4"/>
        <v>5077.395275343464</v>
      </c>
      <c r="AP13" s="6">
        <f t="shared" si="5"/>
        <v>101.0101010101007</v>
      </c>
      <c r="AQ13" s="6">
        <f t="shared" si="6"/>
        <v>101.01010101010101</v>
      </c>
      <c r="AR13" s="6">
        <f>IF(Y13&lt;AS13,0,(IF(Y13&lt;(AS13+AT13),((Y13-AS13)*AV13),IF(Y13&lt;(AS13+AU13),(AT13*AV13+(Y13-AS13-AT13)*AW13),(AT13*AV13+(AU13-AT13)*AW13+(Y13-AS13-AU13)*AX13)))))</f>
        <v>35179.66820355066</v>
      </c>
      <c r="AS13" s="10">
        <f t="shared" si="28"/>
        <v>7475</v>
      </c>
      <c r="AT13" s="10">
        <f t="shared" si="29"/>
        <v>35000</v>
      </c>
      <c r="AU13" s="10">
        <f t="shared" si="30"/>
        <v>150000</v>
      </c>
      <c r="AV13" s="5">
        <f t="shared" si="31"/>
        <v>0.2</v>
      </c>
      <c r="AW13" s="5">
        <f t="shared" si="32"/>
        <v>0.4</v>
      </c>
      <c r="AX13" s="5">
        <f t="shared" si="33"/>
        <v>0.5</v>
      </c>
      <c r="AY13" s="6">
        <f>IF(Y13&lt;AZ13,0,(IF(Y13&lt;BA13,(Y13-AZ13)*BB13,(BA13-AZ13)*BB13+(Y13-BA13)*BC13)))</f>
        <v>5639.523410177533</v>
      </c>
      <c r="AZ13" s="13">
        <v>7228</v>
      </c>
      <c r="BA13" s="13">
        <v>42484</v>
      </c>
      <c r="BB13" s="14">
        <v>0.12</v>
      </c>
      <c r="BC13" s="14">
        <v>0.02</v>
      </c>
    </row>
    <row r="14" spans="1:55" ht="12.75">
      <c r="A14" s="1">
        <f t="shared" si="7"/>
        <v>2023</v>
      </c>
      <c r="B14" s="1">
        <f t="shared" si="19"/>
        <v>41</v>
      </c>
      <c r="C14" s="6">
        <f t="shared" si="8"/>
        <v>813442.4662532085</v>
      </c>
      <c r="D14" s="6">
        <f t="shared" si="9"/>
        <v>50729.67178250181</v>
      </c>
      <c r="E14" s="2">
        <f t="shared" si="20"/>
        <v>0.02</v>
      </c>
      <c r="F14" s="6">
        <f t="shared" si="10"/>
        <v>135996.17916117242</v>
      </c>
      <c r="G14" s="2">
        <f t="shared" si="21"/>
        <v>0.035</v>
      </c>
      <c r="H14" s="3">
        <f>IF((U14&gt;(D14*1.5)),1,0)</f>
        <v>0</v>
      </c>
      <c r="I14" s="9">
        <f t="shared" si="22"/>
        <v>0</v>
      </c>
      <c r="J14" s="6">
        <f>(J13+AB13)+AC13</f>
        <v>545731.2856394534</v>
      </c>
      <c r="K14" s="2">
        <f t="shared" si="11"/>
        <v>0.07</v>
      </c>
      <c r="L14" s="6">
        <f>(L13+AH13)+AI13</f>
        <v>102280.90455332244</v>
      </c>
      <c r="M14" s="2">
        <f t="shared" si="12"/>
        <v>0.07</v>
      </c>
      <c r="N14" s="6">
        <f>(N13+AK13)+AL13</f>
        <v>71105.04118086775</v>
      </c>
      <c r="O14" s="2">
        <f t="shared" si="13"/>
        <v>0.01</v>
      </c>
      <c r="P14" s="6">
        <f>(P13+AN13)+AO13</f>
        <v>84224.2247785547</v>
      </c>
      <c r="Q14" s="2">
        <f t="shared" si="14"/>
        <v>0.07</v>
      </c>
      <c r="R14" s="6">
        <f>(R13+AQ13)-AP13</f>
        <v>10101.0101010101</v>
      </c>
      <c r="S14" s="2">
        <f t="shared" si="15"/>
        <v>0.01</v>
      </c>
      <c r="T14" s="10">
        <f t="shared" si="23"/>
        <v>10000</v>
      </c>
      <c r="U14" s="6">
        <f>((AC14+AI14)+AO14)+AQ14</f>
        <v>51357.55914900324</v>
      </c>
      <c r="V14" s="6">
        <f>IF((D14&gt;((F14+I14)-Z14)),(((F14+I14)-D14)-Z14),0)</f>
        <v>0</v>
      </c>
      <c r="W14" s="6">
        <f>IF(((((AB14+AH14+AK14)+AN14)-AP14)&gt;0),(((AB14+AH14+AK14)+AN14)-AP14),0)</f>
        <v>42519.76682464908</v>
      </c>
      <c r="X14" s="6">
        <f t="shared" si="16"/>
        <v>0</v>
      </c>
      <c r="Y14" s="6">
        <f>IF((((((F14+I14)+AO14)+AQ14)-AB14)&gt;0),((((F14+I14)+AO14)+AQ14)-AB14),0)</f>
        <v>117513.57274767029</v>
      </c>
      <c r="Z14" s="6">
        <f t="shared" si="0"/>
        <v>42746.740554021526</v>
      </c>
      <c r="AA14" s="4">
        <f t="shared" si="1"/>
        <v>0.3637600283484614</v>
      </c>
      <c r="AB14" s="6">
        <f t="shared" si="24"/>
        <v>24479.312249011033</v>
      </c>
      <c r="AC14" s="6">
        <f t="shared" si="2"/>
        <v>38201.18999476174</v>
      </c>
      <c r="AD14" s="10">
        <v>50000</v>
      </c>
      <c r="AE14" s="5">
        <f t="shared" si="25"/>
        <v>0.15</v>
      </c>
      <c r="AF14" s="10">
        <f t="shared" si="17"/>
        <v>4079.8853748351726</v>
      </c>
      <c r="AG14" s="5">
        <f t="shared" si="26"/>
        <v>0.03</v>
      </c>
      <c r="AH14" s="6">
        <f>IF(((P14+V14-AK14)&gt;AJ14),AJ14,IF((((P14+V14)+L14)&gt;0),(P14+V14-AK14),-L14))</f>
        <v>5340</v>
      </c>
      <c r="AI14" s="6">
        <f t="shared" si="3"/>
        <v>7159.6633187325715</v>
      </c>
      <c r="AJ14" s="10">
        <f t="shared" si="27"/>
        <v>5340</v>
      </c>
      <c r="AK14" s="6">
        <f>IF(((P14+V14)&gt;AM14),AM14,IF((((P14+V14)+N14)&gt;0),(P14+V14),-N14))</f>
        <v>5340</v>
      </c>
      <c r="AL14" s="6">
        <f t="shared" si="18"/>
        <v>711.0504118086775</v>
      </c>
      <c r="AM14" s="10">
        <f t="shared" si="34"/>
        <v>5340</v>
      </c>
      <c r="AN14" s="6">
        <f>IF(((((((((F14+I14)-D14)-Z14)-AB14)-AH14-AK14)+AP14)+P14)&gt;0),((((((F14+I14)-D14)-Z14)-AB14)-AH14-AK14)+AP14),-P14)</f>
        <v>7461.464676648147</v>
      </c>
      <c r="AO14" s="6">
        <f t="shared" si="4"/>
        <v>5895.695734498829</v>
      </c>
      <c r="AP14" s="6">
        <f t="shared" si="5"/>
        <v>101.0101010101007</v>
      </c>
      <c r="AQ14" s="6">
        <f t="shared" si="6"/>
        <v>101.01010101010101</v>
      </c>
      <c r="AR14" s="6">
        <f>IF(Y14&lt;AS14,0,(IF(Y14&lt;(AS14+AT14),((Y14-AS14)*AV14),IF(Y14&lt;(AS14+AU14),(AT14*AV14+(Y14-AS14-AT14)*AW14),(AT14*AV14+(AU14-AT14)*AW14+(Y14-AS14-AU14)*AX14)))))</f>
        <v>37015.42909906812</v>
      </c>
      <c r="AS14" s="10">
        <f t="shared" si="28"/>
        <v>7475</v>
      </c>
      <c r="AT14" s="10">
        <f t="shared" si="29"/>
        <v>35000</v>
      </c>
      <c r="AU14" s="10">
        <f t="shared" si="30"/>
        <v>150000</v>
      </c>
      <c r="AV14" s="5">
        <f t="shared" si="31"/>
        <v>0.2</v>
      </c>
      <c r="AW14" s="5">
        <f t="shared" si="32"/>
        <v>0.4</v>
      </c>
      <c r="AX14" s="5">
        <f t="shared" si="33"/>
        <v>0.5</v>
      </c>
      <c r="AY14" s="6">
        <f>IF(Y14&lt;AZ14,0,(IF(Y14&lt;BA14,(Y14-AZ14)*BB14,(BA14-AZ14)*BB14+(Y14-BA14)*BC14)))</f>
        <v>5731.311454953406</v>
      </c>
      <c r="AZ14" s="13">
        <v>7228</v>
      </c>
      <c r="BA14" s="13">
        <v>42484</v>
      </c>
      <c r="BB14" s="14">
        <v>0.12</v>
      </c>
      <c r="BC14" s="14">
        <v>0.02</v>
      </c>
    </row>
    <row r="15" spans="1:55" ht="12.75">
      <c r="A15" s="1">
        <f t="shared" si="7"/>
        <v>2024</v>
      </c>
      <c r="B15" s="1">
        <f t="shared" si="19"/>
        <v>42</v>
      </c>
      <c r="C15" s="6">
        <f t="shared" si="8"/>
        <v>908030.8426386694</v>
      </c>
      <c r="D15" s="6">
        <f t="shared" si="9"/>
        <v>51744.26521815185</v>
      </c>
      <c r="E15" s="2">
        <f t="shared" si="20"/>
        <v>0.02</v>
      </c>
      <c r="F15" s="6">
        <f t="shared" si="10"/>
        <v>140756.04543181343</v>
      </c>
      <c r="G15" s="2">
        <f t="shared" si="21"/>
        <v>0.035</v>
      </c>
      <c r="H15" s="3">
        <f>IF((U15&gt;(D15*1.5)),1,0)</f>
        <v>0</v>
      </c>
      <c r="I15" s="9">
        <f t="shared" si="22"/>
        <v>0</v>
      </c>
      <c r="J15" s="6">
        <f>(J14+AB14)+AC14</f>
        <v>608411.7878832262</v>
      </c>
      <c r="K15" s="2">
        <f t="shared" si="11"/>
        <v>0.07</v>
      </c>
      <c r="L15" s="6">
        <f>(L14+AH14)+AI14</f>
        <v>114780.56787205502</v>
      </c>
      <c r="M15" s="2">
        <f t="shared" si="12"/>
        <v>0.07</v>
      </c>
      <c r="N15" s="6">
        <f>(N14+AK14)+AL14</f>
        <v>77156.09159267643</v>
      </c>
      <c r="O15" s="2">
        <f t="shared" si="13"/>
        <v>0.01</v>
      </c>
      <c r="P15" s="6">
        <f>(P14+AN14)+AO14</f>
        <v>97581.38518970167</v>
      </c>
      <c r="Q15" s="2">
        <f t="shared" si="14"/>
        <v>0.07</v>
      </c>
      <c r="R15" s="6">
        <f>(R14+AQ14)-AP14</f>
        <v>10101.0101010101</v>
      </c>
      <c r="S15" s="2">
        <f t="shared" si="15"/>
        <v>0.01</v>
      </c>
      <c r="T15" s="10">
        <f t="shared" si="23"/>
        <v>10000</v>
      </c>
      <c r="U15" s="6">
        <f>((AC15+AI15)+AO15)+AQ15</f>
        <v>57555.1719671589</v>
      </c>
      <c r="V15" s="6">
        <f>IF((D15&gt;((F15+I15)-Z15)),(((F15+I15)-D15)-Z15),0)</f>
        <v>0</v>
      </c>
      <c r="W15" s="6">
        <f>IF(((((AB15+AH15+AK15)+AN15)-AP15)&gt;0),(((AB15+AH15+AK15)+AN15)-AP15),0)</f>
        <v>44233.04119994356</v>
      </c>
      <c r="X15" s="6">
        <f t="shared" si="16"/>
        <v>0</v>
      </c>
      <c r="Y15" s="6">
        <f>IF((((((F15+I15)+AO15)+AQ15)-AB15)&gt;0),((((F15+I15)+AO15)+AQ15)-AB15),0)</f>
        <v>122351.66431837624</v>
      </c>
      <c r="Z15" s="6">
        <f t="shared" si="0"/>
        <v>44778.73901371802</v>
      </c>
      <c r="AA15" s="4">
        <f t="shared" si="1"/>
        <v>0.36598389783401264</v>
      </c>
      <c r="AB15" s="6">
        <f t="shared" si="24"/>
        <v>25336.088177726415</v>
      </c>
      <c r="AC15" s="6">
        <f t="shared" si="2"/>
        <v>42588.82515182583</v>
      </c>
      <c r="AD15" s="10">
        <v>50000</v>
      </c>
      <c r="AE15" s="5">
        <f t="shared" si="25"/>
        <v>0.15</v>
      </c>
      <c r="AF15" s="10">
        <f t="shared" si="17"/>
        <v>4222.681362954403</v>
      </c>
      <c r="AG15" s="5">
        <f t="shared" si="26"/>
        <v>0.03</v>
      </c>
      <c r="AH15" s="6">
        <f>IF(((P15+V15-AK15)&gt;AJ15),AJ15,IF((((P15+V15)+L15)&gt;0),(P15+V15-AK15),-L15))</f>
        <v>5340</v>
      </c>
      <c r="AI15" s="6">
        <f t="shared" si="3"/>
        <v>8034.639751043852</v>
      </c>
      <c r="AJ15" s="10">
        <f t="shared" si="27"/>
        <v>5340</v>
      </c>
      <c r="AK15" s="6">
        <f>IF(((P15+V15)&gt;AM15),AM15,IF((((P15+V15)+N15)&gt;0),(P15+V15),-N15))</f>
        <v>5340</v>
      </c>
      <c r="AL15" s="6">
        <f t="shared" si="18"/>
        <v>771.5609159267643</v>
      </c>
      <c r="AM15" s="10">
        <f t="shared" si="34"/>
        <v>5340</v>
      </c>
      <c r="AN15" s="6">
        <f>IF(((((((((F15+I15)-D15)-Z15)-AB15)-AH15-AK15)+AP15)+P15)&gt;0),((((((F15+I15)-D15)-Z15)-AB15)-AH15-AK15)+AP15),-P15)</f>
        <v>8317.963123227246</v>
      </c>
      <c r="AO15" s="6">
        <f t="shared" si="4"/>
        <v>6830.696963279118</v>
      </c>
      <c r="AP15" s="6">
        <f t="shared" si="5"/>
        <v>101.0101010101007</v>
      </c>
      <c r="AQ15" s="6">
        <f t="shared" si="6"/>
        <v>101.01010101010101</v>
      </c>
      <c r="AR15" s="6">
        <f>IF(Y15&lt;AS15,0,(IF(Y15&lt;(AS15+AT15),((Y15-AS15)*AV15),IF(Y15&lt;(AS15+AU15),(AT15*AV15+(Y15-AS15-AT15)*AW15),(AT15*AV15+(AU15-AT15)*AW15+(Y15-AS15-AU15)*AX15)))))</f>
        <v>38950.6657273505</v>
      </c>
      <c r="AS15" s="10">
        <f t="shared" si="28"/>
        <v>7475</v>
      </c>
      <c r="AT15" s="10">
        <f t="shared" si="29"/>
        <v>35000</v>
      </c>
      <c r="AU15" s="10">
        <f t="shared" si="30"/>
        <v>150000</v>
      </c>
      <c r="AV15" s="5">
        <f t="shared" si="31"/>
        <v>0.2</v>
      </c>
      <c r="AW15" s="5">
        <f t="shared" si="32"/>
        <v>0.4</v>
      </c>
      <c r="AX15" s="5">
        <f t="shared" si="33"/>
        <v>0.5</v>
      </c>
      <c r="AY15" s="6">
        <f>IF(Y15&lt;AZ15,0,(IF(Y15&lt;BA15,(Y15-AZ15)*BB15,(BA15-AZ15)*BB15+(Y15-BA15)*BC15)))</f>
        <v>5828.073286367525</v>
      </c>
      <c r="AZ15" s="13">
        <v>7228</v>
      </c>
      <c r="BA15" s="13">
        <v>42484</v>
      </c>
      <c r="BB15" s="14">
        <v>0.12</v>
      </c>
      <c r="BC15" s="14">
        <v>0.02</v>
      </c>
    </row>
    <row r="16" spans="1:55" ht="12.75">
      <c r="A16" s="1">
        <f t="shared" si="7"/>
        <v>2025</v>
      </c>
      <c r="B16" s="1">
        <f t="shared" si="19"/>
        <v>43</v>
      </c>
      <c r="C16" s="6">
        <f t="shared" si="8"/>
        <v>1010590.6167216985</v>
      </c>
      <c r="D16" s="6">
        <f t="shared" si="9"/>
        <v>52779.15052251489</v>
      </c>
      <c r="E16" s="2">
        <f t="shared" si="20"/>
        <v>0.02</v>
      </c>
      <c r="F16" s="6">
        <f t="shared" si="10"/>
        <v>145682.5070219269</v>
      </c>
      <c r="G16" s="2">
        <f t="shared" si="21"/>
        <v>0.035</v>
      </c>
      <c r="H16" s="3">
        <f>IF((U16&gt;(D16*1.5)),1,0)</f>
        <v>0</v>
      </c>
      <c r="I16" s="9">
        <f t="shared" si="22"/>
        <v>0</v>
      </c>
      <c r="J16" s="6">
        <f>(J15+AB15)+AC15</f>
        <v>676336.7012127783</v>
      </c>
      <c r="K16" s="2">
        <f t="shared" si="11"/>
        <v>0.07</v>
      </c>
      <c r="L16" s="6">
        <f>(L15+AH15)+AI15</f>
        <v>128155.20762309888</v>
      </c>
      <c r="M16" s="2">
        <f t="shared" si="12"/>
        <v>0.07</v>
      </c>
      <c r="N16" s="6">
        <f>(N15+AK15)+AL15</f>
        <v>83267.65250860319</v>
      </c>
      <c r="O16" s="2">
        <f t="shared" si="13"/>
        <v>0.01</v>
      </c>
      <c r="P16" s="6">
        <f>(P15+AN15)+AO15</f>
        <v>112730.04527620804</v>
      </c>
      <c r="Q16" s="2">
        <f t="shared" si="14"/>
        <v>0.07</v>
      </c>
      <c r="R16" s="6">
        <f>(R15+AQ15)-AP15</f>
        <v>10101.0101010101</v>
      </c>
      <c r="S16" s="2">
        <f t="shared" si="15"/>
        <v>0.01</v>
      </c>
      <c r="T16" s="10">
        <f t="shared" si="23"/>
        <v>10000</v>
      </c>
      <c r="U16" s="6">
        <f>((AC16+AI16)+AO16)+AQ16</f>
        <v>64306.54688885607</v>
      </c>
      <c r="V16" s="6">
        <f>IF((D16&gt;((F16+I16)-Z16)),(((F16+I16)-D16)-Z16),0)</f>
        <v>0</v>
      </c>
      <c r="W16" s="6">
        <f>IF(((((AB16+AH16+AK16)+AN16)-AP16)&gt;0),(((AB16+AH16+AK16)+AN16)-AP16),0)</f>
        <v>45982.57350751563</v>
      </c>
      <c r="X16" s="6">
        <f t="shared" si="16"/>
        <v>0</v>
      </c>
      <c r="Y16" s="6">
        <f>IF((((((F16+I16)+AO16)+AQ16)-AB16)&gt;0),((((F16+I16)+AO16)+AQ16)-AB16),0)</f>
        <v>127451.7690283247</v>
      </c>
      <c r="Z16" s="6">
        <f t="shared" si="0"/>
        <v>46920.782991896376</v>
      </c>
      <c r="AA16" s="4">
        <f t="shared" si="1"/>
        <v>0.3681454039407548</v>
      </c>
      <c r="AB16" s="6">
        <f t="shared" si="24"/>
        <v>26222.85126394684</v>
      </c>
      <c r="AC16" s="6">
        <f t="shared" si="2"/>
        <v>47343.56908489449</v>
      </c>
      <c r="AD16" s="10">
        <v>50000</v>
      </c>
      <c r="AE16" s="5">
        <f t="shared" si="25"/>
        <v>0.15</v>
      </c>
      <c r="AF16" s="10">
        <f t="shared" si="17"/>
        <v>4370.475210657807</v>
      </c>
      <c r="AG16" s="5">
        <f t="shared" si="26"/>
        <v>0.03</v>
      </c>
      <c r="AH16" s="6">
        <f>IF(((P16+V16-AK16)&gt;AJ16),AJ16,IF((((P16+V16)+L16)&gt;0),(P16+V16-AK16),-L16))</f>
        <v>5340</v>
      </c>
      <c r="AI16" s="6">
        <f t="shared" si="3"/>
        <v>8970.864533616923</v>
      </c>
      <c r="AJ16" s="10">
        <f t="shared" si="27"/>
        <v>5340</v>
      </c>
      <c r="AK16" s="6">
        <f>IF(((P16+V16)&gt;AM16),AM16,IF((((P16+V16)+N16)&gt;0),(P16+V16),-N16))</f>
        <v>5340</v>
      </c>
      <c r="AL16" s="6">
        <f t="shared" si="18"/>
        <v>832.6765250860319</v>
      </c>
      <c r="AM16" s="10">
        <f t="shared" si="34"/>
        <v>5340</v>
      </c>
      <c r="AN16" s="6">
        <f>IF(((((((((F16+I16)-D16)-Z16)-AB16)-AH16-AK16)+AP16)+P16)&gt;0),((((((F16+I16)-D16)-Z16)-AB16)-AH16-AK16)+AP16),-P16)</f>
        <v>9180.732344578895</v>
      </c>
      <c r="AO16" s="6">
        <f t="shared" si="4"/>
        <v>7891.103169334563</v>
      </c>
      <c r="AP16" s="6">
        <f t="shared" si="5"/>
        <v>101.0101010101007</v>
      </c>
      <c r="AQ16" s="6">
        <f t="shared" si="6"/>
        <v>101.01010101010101</v>
      </c>
      <c r="AR16" s="6">
        <f>IF(Y16&lt;AS16,0,(IF(Y16&lt;(AS16+AT16),((Y16-AS16)*AV16),IF(Y16&lt;(AS16+AU16),(AT16*AV16+(Y16-AS16-AT16)*AW16),(AT16*AV16+(AU16-AT16)*AW16+(Y16-AS16-AU16)*AX16)))))</f>
        <v>40990.70761132988</v>
      </c>
      <c r="AS16" s="10">
        <f t="shared" si="28"/>
        <v>7475</v>
      </c>
      <c r="AT16" s="10">
        <f t="shared" si="29"/>
        <v>35000</v>
      </c>
      <c r="AU16" s="10">
        <f t="shared" si="30"/>
        <v>150000</v>
      </c>
      <c r="AV16" s="5">
        <f t="shared" si="31"/>
        <v>0.2</v>
      </c>
      <c r="AW16" s="5">
        <f t="shared" si="32"/>
        <v>0.4</v>
      </c>
      <c r="AX16" s="5">
        <f t="shared" si="33"/>
        <v>0.5</v>
      </c>
      <c r="AY16" s="6">
        <f>IF(Y16&lt;AZ16,0,(IF(Y16&lt;BA16,(Y16-AZ16)*BB16,(BA16-AZ16)*BB16+(Y16-BA16)*BC16)))</f>
        <v>5930.0753805664945</v>
      </c>
      <c r="AZ16" s="13">
        <v>7228</v>
      </c>
      <c r="BA16" s="13">
        <v>42484</v>
      </c>
      <c r="BB16" s="14">
        <v>0.12</v>
      </c>
      <c r="BC16" s="14">
        <v>0.02</v>
      </c>
    </row>
    <row r="17" spans="1:55" ht="12.75">
      <c r="A17" s="1">
        <f t="shared" si="7"/>
        <v>2026</v>
      </c>
      <c r="B17" s="1">
        <f t="shared" si="19"/>
        <v>44</v>
      </c>
      <c r="C17" s="6">
        <f t="shared" si="8"/>
        <v>1121712.4136431562</v>
      </c>
      <c r="D17" s="6">
        <f t="shared" si="9"/>
        <v>53834.73353296518</v>
      </c>
      <c r="E17" s="2">
        <f t="shared" si="20"/>
        <v>0.02</v>
      </c>
      <c r="F17" s="6">
        <f t="shared" si="10"/>
        <v>150781.39476769432</v>
      </c>
      <c r="G17" s="2">
        <f t="shared" si="21"/>
        <v>0.035</v>
      </c>
      <c r="H17" s="3">
        <f>IF((U17&gt;(D17*1.5)),1,0)</f>
        <v>0</v>
      </c>
      <c r="I17" s="9">
        <f t="shared" si="22"/>
        <v>0</v>
      </c>
      <c r="J17" s="6">
        <f>(J16+AB16)+AC16</f>
        <v>749903.1215616197</v>
      </c>
      <c r="K17" s="2">
        <f t="shared" si="11"/>
        <v>0.07</v>
      </c>
      <c r="L17" s="6">
        <f>(L16+AH16)+AI16</f>
        <v>142466.0721567158</v>
      </c>
      <c r="M17" s="2">
        <f t="shared" si="12"/>
        <v>0.07</v>
      </c>
      <c r="N17" s="6">
        <f>(N16+AK16)+AL16</f>
        <v>89440.32903368922</v>
      </c>
      <c r="O17" s="2">
        <f t="shared" si="13"/>
        <v>0.01</v>
      </c>
      <c r="P17" s="6">
        <f>(P16+AN16)+AO16</f>
        <v>129801.88079012149</v>
      </c>
      <c r="Q17" s="2">
        <f t="shared" si="14"/>
        <v>0.07</v>
      </c>
      <c r="R17" s="6">
        <f>(R16+AQ16)-AP16</f>
        <v>10101.0101010101</v>
      </c>
      <c r="S17" s="2">
        <f t="shared" si="15"/>
        <v>0.01</v>
      </c>
      <c r="T17" s="10">
        <f t="shared" si="23"/>
        <v>10000</v>
      </c>
      <c r="U17" s="6">
        <f>((AC17+AI17)+AO17)+AQ17</f>
        <v>71652.98531660209</v>
      </c>
      <c r="V17" s="6">
        <f>IF((D17&gt;((F17+I17)-Z17)),(((F17+I17)-D17)-Z17),0)</f>
        <v>0</v>
      </c>
      <c r="W17" s="6">
        <f>IF(((((AB17+AH17+AK17)+AN17)-AP17)&gt;0),(((AB17+AH17+AK17)+AN17)-AP17),0)</f>
        <v>47767.9093390814</v>
      </c>
      <c r="X17" s="6">
        <f t="shared" si="16"/>
        <v>0</v>
      </c>
      <c r="Y17" s="6">
        <f>IF((((((F17+I17)+AO17)+AQ17)-AB17)&gt;0),((((F17+I17)+AO17)+AQ17)-AB17),0)</f>
        <v>132827.88546582795</v>
      </c>
      <c r="Z17" s="6">
        <f t="shared" si="0"/>
        <v>49178.751895647736</v>
      </c>
      <c r="AA17" s="4">
        <f t="shared" si="1"/>
        <v>0.3702441827119181</v>
      </c>
      <c r="AB17" s="6">
        <f t="shared" si="24"/>
        <v>27140.651058184976</v>
      </c>
      <c r="AC17" s="6">
        <f t="shared" si="2"/>
        <v>52493.21850931338</v>
      </c>
      <c r="AD17" s="10">
        <v>50000</v>
      </c>
      <c r="AE17" s="5">
        <f t="shared" si="25"/>
        <v>0.15</v>
      </c>
      <c r="AF17" s="10">
        <f t="shared" si="17"/>
        <v>4523.44184303083</v>
      </c>
      <c r="AG17" s="5">
        <f t="shared" si="26"/>
        <v>0.03</v>
      </c>
      <c r="AH17" s="6">
        <f>IF(((P17+V17-AK17)&gt;AJ17),AJ17,IF((((P17+V17)+L17)&gt;0),(P17+V17-AK17),-L17))</f>
        <v>5340</v>
      </c>
      <c r="AI17" s="6">
        <f t="shared" si="3"/>
        <v>9972.625050970106</v>
      </c>
      <c r="AJ17" s="10">
        <f t="shared" si="27"/>
        <v>5340</v>
      </c>
      <c r="AK17" s="6">
        <f>IF(((P17+V17)&gt;AM17),AM17,IF((((P17+V17)+N17)&gt;0),(P17+V17),-N17))</f>
        <v>5340</v>
      </c>
      <c r="AL17" s="6">
        <f t="shared" si="18"/>
        <v>894.4032903368923</v>
      </c>
      <c r="AM17" s="10">
        <f t="shared" si="34"/>
        <v>5340</v>
      </c>
      <c r="AN17" s="6">
        <f>IF(((((((((F17+I17)-D17)-Z17)-AB17)-AH17-AK17)+AP17)+P17)&gt;0),((((((F17+I17)-D17)-Z17)-AB17)-AH17-AK17)+AP17),-P17)</f>
        <v>10048.268381906526</v>
      </c>
      <c r="AO17" s="6">
        <f t="shared" si="4"/>
        <v>9086.131655308505</v>
      </c>
      <c r="AP17" s="6">
        <f t="shared" si="5"/>
        <v>101.0101010101007</v>
      </c>
      <c r="AQ17" s="6">
        <f t="shared" si="6"/>
        <v>101.01010101010101</v>
      </c>
      <c r="AR17" s="6">
        <f>IF(Y17&lt;AS17,0,(IF(Y17&lt;(AS17+AT17),((Y17-AS17)*AV17),IF(Y17&lt;(AS17+AU17),(AT17*AV17+(Y17-AS17-AT17)*AW17),(AT17*AV17+(AU17-AT17)*AW17+(Y17-AS17-AU17)*AX17)))))</f>
        <v>43141.15418633118</v>
      </c>
      <c r="AS17" s="10">
        <f t="shared" si="28"/>
        <v>7475</v>
      </c>
      <c r="AT17" s="10">
        <f t="shared" si="29"/>
        <v>35000</v>
      </c>
      <c r="AU17" s="10">
        <f t="shared" si="30"/>
        <v>150000</v>
      </c>
      <c r="AV17" s="5">
        <f t="shared" si="31"/>
        <v>0.2</v>
      </c>
      <c r="AW17" s="5">
        <f t="shared" si="32"/>
        <v>0.4</v>
      </c>
      <c r="AX17" s="5">
        <f t="shared" si="33"/>
        <v>0.5</v>
      </c>
      <c r="AY17" s="6">
        <f>IF(Y17&lt;AZ17,0,(IF(Y17&lt;BA17,(Y17-AZ17)*BB17,(BA17-AZ17)*BB17+(Y17-BA17)*BC17)))</f>
        <v>6037.597709316559</v>
      </c>
      <c r="AZ17" s="13">
        <v>7228</v>
      </c>
      <c r="BA17" s="13">
        <v>42484</v>
      </c>
      <c r="BB17" s="14">
        <v>0.12</v>
      </c>
      <c r="BC17" s="14">
        <v>0.02</v>
      </c>
    </row>
    <row r="18" spans="1:55" ht="12.75">
      <c r="A18" s="1">
        <f t="shared" si="7"/>
        <v>2027</v>
      </c>
      <c r="B18" s="1">
        <f t="shared" si="19"/>
        <v>45</v>
      </c>
      <c r="C18" s="6">
        <f t="shared" si="8"/>
        <v>1242027.7115891767</v>
      </c>
      <c r="D18" s="6">
        <f t="shared" si="9"/>
        <v>54911.42820362449</v>
      </c>
      <c r="E18" s="2">
        <f t="shared" si="20"/>
        <v>0.02</v>
      </c>
      <c r="F18" s="6">
        <f t="shared" si="10"/>
        <v>156058.7435845636</v>
      </c>
      <c r="G18" s="2">
        <f t="shared" si="21"/>
        <v>0.035</v>
      </c>
      <c r="H18" s="3">
        <f>IF((U18&gt;(D18*1.5)),1,0)</f>
        <v>0</v>
      </c>
      <c r="I18" s="9">
        <f t="shared" si="22"/>
        <v>0</v>
      </c>
      <c r="J18" s="6">
        <f>(J17+AB17)+AC17</f>
        <v>829536.9911291181</v>
      </c>
      <c r="K18" s="2">
        <f t="shared" si="11"/>
        <v>0.07</v>
      </c>
      <c r="L18" s="6">
        <f>(L17+AH17)+AI17</f>
        <v>157778.6972076859</v>
      </c>
      <c r="M18" s="2">
        <f t="shared" si="12"/>
        <v>0.07</v>
      </c>
      <c r="N18" s="6">
        <f>(N17+AK17)+AL17</f>
        <v>95674.73232402612</v>
      </c>
      <c r="O18" s="2">
        <f t="shared" si="13"/>
        <v>0.01</v>
      </c>
      <c r="P18" s="6">
        <f>(P17+AN17)+AO17</f>
        <v>148936.2808273365</v>
      </c>
      <c r="Q18" s="2">
        <f t="shared" si="14"/>
        <v>0.07</v>
      </c>
      <c r="R18" s="6">
        <f>(R17+AQ17)-AP17</f>
        <v>10101.0101010101</v>
      </c>
      <c r="S18" s="2">
        <f t="shared" si="15"/>
        <v>0.01</v>
      </c>
      <c r="T18" s="10">
        <f t="shared" si="23"/>
        <v>10000</v>
      </c>
      <c r="U18" s="6">
        <f>((AC18+AI18)+AO18)+AQ18</f>
        <v>79638.64794249996</v>
      </c>
      <c r="V18" s="6">
        <f>IF((D18&gt;((F18+I18)-Z18)),(((F18+I18)-D18)-Z18),0)</f>
        <v>0</v>
      </c>
      <c r="W18" s="6">
        <f>IF(((((AB18+AH18+AK18)+AN18)-AP18)&gt;0),(((AB18+AH18+AK18)+AN18)-AP18),0)</f>
        <v>49588.49319166747</v>
      </c>
      <c r="X18" s="6">
        <f t="shared" si="16"/>
        <v>0</v>
      </c>
      <c r="Y18" s="6">
        <f>IF((((((F18+I18)+AO18)+AQ18)-AB18)&gt;0),((((F18+I18)+AO18)+AQ18)-AB18),0)</f>
        <v>138494.7194982658</v>
      </c>
      <c r="Z18" s="6">
        <f t="shared" si="0"/>
        <v>51558.82218927164</v>
      </c>
      <c r="AA18" s="4">
        <f t="shared" si="1"/>
        <v>0.37228005786832363</v>
      </c>
      <c r="AB18" s="6">
        <f t="shared" si="24"/>
        <v>28090.57384522145</v>
      </c>
      <c r="AC18" s="6">
        <f t="shared" si="2"/>
        <v>58067.589379038276</v>
      </c>
      <c r="AD18" s="10">
        <v>50000</v>
      </c>
      <c r="AE18" s="5">
        <f t="shared" si="25"/>
        <v>0.15</v>
      </c>
      <c r="AF18" s="10">
        <f t="shared" si="17"/>
        <v>4681.762307536908</v>
      </c>
      <c r="AG18" s="5">
        <f t="shared" si="26"/>
        <v>0.03</v>
      </c>
      <c r="AH18" s="6">
        <f>IF(((P18+V18-AK18)&gt;AJ18),AJ18,IF((((P18+V18)+L18)&gt;0),(P18+V18-AK18),-L18))</f>
        <v>5340</v>
      </c>
      <c r="AI18" s="6">
        <f t="shared" si="3"/>
        <v>11044.508804538014</v>
      </c>
      <c r="AJ18" s="10">
        <f t="shared" si="27"/>
        <v>5340</v>
      </c>
      <c r="AK18" s="6">
        <f>IF(((P18+V18)&gt;AM18),AM18,IF((((P18+V18)+N18)&gt;0),(P18+V18),-N18))</f>
        <v>5340</v>
      </c>
      <c r="AL18" s="6">
        <f t="shared" si="18"/>
        <v>956.7473232402612</v>
      </c>
      <c r="AM18" s="10">
        <f t="shared" si="34"/>
        <v>5340</v>
      </c>
      <c r="AN18" s="6">
        <f>IF(((((((((F18+I18)-D18)-Z18)-AB18)-AH18-AK18)+AP18)+P18)&gt;0),((((((F18+I18)-D18)-Z18)-AB18)-AH18-AK18)+AP18),-P18)</f>
        <v>10918.92944745612</v>
      </c>
      <c r="AO18" s="6">
        <f t="shared" si="4"/>
        <v>10425.539657913556</v>
      </c>
      <c r="AP18" s="6">
        <f t="shared" si="5"/>
        <v>101.0101010101007</v>
      </c>
      <c r="AQ18" s="6">
        <f t="shared" si="6"/>
        <v>101.01010101010101</v>
      </c>
      <c r="AR18" s="6">
        <f>IF(Y18&lt;AS18,0,(IF(Y18&lt;(AS18+AT18),((Y18-AS18)*AV18),IF(Y18&lt;(AS18+AU18),(AT18*AV18+(Y18-AS18-AT18)*AW18),(AT18*AV18+(AU18-AT18)*AW18+(Y18-AS18-AU18)*AX18)))))</f>
        <v>45407.88779930632</v>
      </c>
      <c r="AS18" s="10">
        <f t="shared" si="28"/>
        <v>7475</v>
      </c>
      <c r="AT18" s="10">
        <f t="shared" si="29"/>
        <v>35000</v>
      </c>
      <c r="AU18" s="10">
        <f t="shared" si="30"/>
        <v>150000</v>
      </c>
      <c r="AV18" s="5">
        <f t="shared" si="31"/>
        <v>0.2</v>
      </c>
      <c r="AW18" s="5">
        <f t="shared" si="32"/>
        <v>0.4</v>
      </c>
      <c r="AX18" s="5">
        <f t="shared" si="33"/>
        <v>0.5</v>
      </c>
      <c r="AY18" s="6">
        <f>IF(Y18&lt;AZ18,0,(IF(Y18&lt;BA18,(Y18-AZ18)*BB18,(BA18-AZ18)*BB18+(Y18-BA18)*BC18)))</f>
        <v>6150.934389965316</v>
      </c>
      <c r="AZ18" s="13">
        <v>7228</v>
      </c>
      <c r="BA18" s="13">
        <v>42484</v>
      </c>
      <c r="BB18" s="14">
        <v>0.12</v>
      </c>
      <c r="BC18" s="14">
        <v>0.02</v>
      </c>
    </row>
    <row r="19" spans="1:55" ht="12.75">
      <c r="A19" s="1">
        <f t="shared" si="7"/>
        <v>2028</v>
      </c>
      <c r="B19" s="1">
        <f t="shared" si="19"/>
        <v>46</v>
      </c>
      <c r="C19" s="6">
        <f t="shared" si="8"/>
        <v>1372211.6000465844</v>
      </c>
      <c r="D19" s="6">
        <f t="shared" si="9"/>
        <v>56009.65676769698</v>
      </c>
      <c r="E19" s="2">
        <f t="shared" si="20"/>
        <v>0.02</v>
      </c>
      <c r="F19" s="6">
        <f t="shared" si="10"/>
        <v>161520.79961002333</v>
      </c>
      <c r="G19" s="2">
        <f t="shared" si="21"/>
        <v>0.035</v>
      </c>
      <c r="H19" s="3">
        <f>IF((U19&gt;(D19*1.5)),1,0)</f>
        <v>1</v>
      </c>
      <c r="I19" s="9">
        <f t="shared" si="22"/>
        <v>0</v>
      </c>
      <c r="J19" s="6">
        <f>(J18+AB18)+AC18</f>
        <v>915695.1543533779</v>
      </c>
      <c r="K19" s="2">
        <f t="shared" si="11"/>
        <v>0.07</v>
      </c>
      <c r="L19" s="6">
        <f>(L18+AH18)+AI18</f>
        <v>174163.20601222393</v>
      </c>
      <c r="M19" s="2">
        <f t="shared" si="12"/>
        <v>0.07</v>
      </c>
      <c r="N19" s="6">
        <f>(N18+AK18)+AL18</f>
        <v>101971.47964726637</v>
      </c>
      <c r="O19" s="2">
        <f t="shared" si="13"/>
        <v>0.01</v>
      </c>
      <c r="P19" s="6">
        <f>(P18+AN18)+AO18</f>
        <v>170280.74993270618</v>
      </c>
      <c r="Q19" s="2">
        <f t="shared" si="14"/>
        <v>0.07</v>
      </c>
      <c r="R19" s="6">
        <f>(R18+AQ18)-AP18</f>
        <v>10101.0101010101</v>
      </c>
      <c r="S19" s="2">
        <f t="shared" si="15"/>
        <v>0.01</v>
      </c>
      <c r="T19" s="10">
        <f t="shared" si="23"/>
        <v>10000</v>
      </c>
      <c r="U19" s="6">
        <f>((AC19+AI19)+AO19)+AQ19</f>
        <v>88310.74782189168</v>
      </c>
      <c r="V19" s="6">
        <f>IF((D19&gt;((F19+I19)-Z19)),(((F19+I19)-D19)-Z19),0)</f>
        <v>0</v>
      </c>
      <c r="W19" s="6">
        <f>IF(((((AB19+AH19+AK19)+AN19)-AP19)&gt;0),(((AB19+AH19+AK19)+AN19)-AP19),0)</f>
        <v>51443.66116618851</v>
      </c>
      <c r="X19" s="6">
        <f t="shared" si="16"/>
        <v>0</v>
      </c>
      <c r="Y19" s="6">
        <f>IF((((((F19+I19)+AO19)+AQ19)-AB19)&gt;0),((((F19+I19)+AO19)+AQ19)-AB19),0)</f>
        <v>144467.71827651866</v>
      </c>
      <c r="Z19" s="6">
        <f t="shared" si="0"/>
        <v>54067.48167613784</v>
      </c>
      <c r="AA19" s="4">
        <f t="shared" si="1"/>
        <v>0.3742530325885669</v>
      </c>
      <c r="AB19" s="6">
        <f t="shared" si="24"/>
        <v>29073.743929804197</v>
      </c>
      <c r="AC19" s="6">
        <f t="shared" si="2"/>
        <v>64098.66080473646</v>
      </c>
      <c r="AD19" s="10">
        <v>50000</v>
      </c>
      <c r="AE19" s="5">
        <f t="shared" si="25"/>
        <v>0.15</v>
      </c>
      <c r="AF19" s="10">
        <f t="shared" si="17"/>
        <v>4845.623988300699</v>
      </c>
      <c r="AG19" s="5">
        <f t="shared" si="26"/>
        <v>0.03</v>
      </c>
      <c r="AH19" s="6">
        <f>IF(((P19+V19-AK19)&gt;AJ19),AJ19,IF((((P19+V19)+L19)&gt;0),(P19+V19-AK19),-L19))</f>
        <v>5340</v>
      </c>
      <c r="AI19" s="6">
        <f t="shared" si="3"/>
        <v>12191.424420855677</v>
      </c>
      <c r="AJ19" s="10">
        <f t="shared" si="27"/>
        <v>5340</v>
      </c>
      <c r="AK19" s="6">
        <f>IF(((P19+V19)&gt;AM19),AM19,IF((((P19+V19)+N19)&gt;0),(P19+V19),-N19))</f>
        <v>5340</v>
      </c>
      <c r="AL19" s="6">
        <f t="shared" si="18"/>
        <v>1019.7147964726638</v>
      </c>
      <c r="AM19" s="10">
        <f t="shared" si="34"/>
        <v>5340</v>
      </c>
      <c r="AN19" s="6">
        <f>IF(((((((((F19+I19)-D19)-Z19)-AB19)-AH19-AK19)+AP19)+P19)&gt;0),((((((F19+I19)-D19)-Z19)-AB19)-AH19-AK19)+AP19),-P19)</f>
        <v>11790.927337394407</v>
      </c>
      <c r="AO19" s="6">
        <f t="shared" si="4"/>
        <v>11919.652495289434</v>
      </c>
      <c r="AP19" s="6">
        <f t="shared" si="5"/>
        <v>101.0101010101007</v>
      </c>
      <c r="AQ19" s="6">
        <f t="shared" si="6"/>
        <v>101.01010101010101</v>
      </c>
      <c r="AR19" s="6">
        <f>IF(Y19&lt;AS19,0,(IF(Y19&lt;(AS19+AT19),((Y19-AS19)*AV19),IF(Y19&lt;(AS19+AU19),(AT19*AV19+(Y19-AS19-AT19)*AW19),(AT19*AV19+(AU19-AT19)*AW19+(Y19-AS19-AU19)*AX19)))))</f>
        <v>47797.087310607465</v>
      </c>
      <c r="AS19" s="10">
        <f t="shared" si="28"/>
        <v>7475</v>
      </c>
      <c r="AT19" s="10">
        <f t="shared" si="29"/>
        <v>35000</v>
      </c>
      <c r="AU19" s="10">
        <f t="shared" si="30"/>
        <v>150000</v>
      </c>
      <c r="AV19" s="5">
        <f t="shared" si="31"/>
        <v>0.2</v>
      </c>
      <c r="AW19" s="5">
        <f t="shared" si="32"/>
        <v>0.4</v>
      </c>
      <c r="AX19" s="5">
        <f t="shared" si="33"/>
        <v>0.5</v>
      </c>
      <c r="AY19" s="6">
        <f>IF(Y19&lt;AZ19,0,(IF(Y19&lt;BA19,(Y19-AZ19)*BB19,(BA19-AZ19)*BB19+(Y19-BA19)*BC19)))</f>
        <v>6270.394365530374</v>
      </c>
      <c r="AZ19" s="13">
        <v>7228</v>
      </c>
      <c r="BA19" s="13">
        <v>42484</v>
      </c>
      <c r="BB19" s="14">
        <v>0.12</v>
      </c>
      <c r="BC19" s="14">
        <v>0.02</v>
      </c>
    </row>
    <row r="20" spans="1:55" ht="12.75">
      <c r="A20" s="1">
        <f t="shared" si="7"/>
        <v>2029</v>
      </c>
      <c r="B20" s="1">
        <f t="shared" si="19"/>
        <v>47</v>
      </c>
      <c r="C20" s="6">
        <f t="shared" si="8"/>
        <v>1512985.7238311372</v>
      </c>
      <c r="D20" s="6">
        <f t="shared" si="9"/>
        <v>57129.84990305092</v>
      </c>
      <c r="E20" s="2">
        <f t="shared" si="20"/>
        <v>0.02</v>
      </c>
      <c r="F20" s="6">
        <f t="shared" si="10"/>
        <v>0</v>
      </c>
      <c r="G20" s="2">
        <f t="shared" si="21"/>
        <v>0.035</v>
      </c>
      <c r="H20" s="3">
        <f>IF((U20&gt;(D20*1.5)),1,0)</f>
        <v>1</v>
      </c>
      <c r="I20" s="9">
        <f t="shared" si="22"/>
        <v>0</v>
      </c>
      <c r="J20" s="6">
        <f>(J19+AB19)+AC19</f>
        <v>1008867.5590879185</v>
      </c>
      <c r="K20" s="2">
        <f t="shared" si="11"/>
        <v>0.07</v>
      </c>
      <c r="L20" s="6">
        <f>(L19+AH19)+AI19</f>
        <v>191694.6304330796</v>
      </c>
      <c r="M20" s="2">
        <f t="shared" si="12"/>
        <v>0.07</v>
      </c>
      <c r="N20" s="6">
        <f>(N19+AK19)+AL19</f>
        <v>108331.19444373903</v>
      </c>
      <c r="O20" s="2">
        <f t="shared" si="13"/>
        <v>0.01</v>
      </c>
      <c r="P20" s="6">
        <f>(P19+AN19)+AO19</f>
        <v>193991.32976539002</v>
      </c>
      <c r="Q20" s="2">
        <f t="shared" si="14"/>
        <v>0.07</v>
      </c>
      <c r="R20" s="6">
        <f>(R19+AQ19)-AP19</f>
        <v>10101.0101010101</v>
      </c>
      <c r="S20" s="2">
        <f t="shared" si="15"/>
        <v>0.01</v>
      </c>
      <c r="T20" s="10">
        <f t="shared" si="23"/>
        <v>10000</v>
      </c>
      <c r="U20" s="6">
        <f>((AC20+AI20)+AO20)+AQ20</f>
        <v>97719.75645105728</v>
      </c>
      <c r="V20" s="6">
        <f>IF((D20&gt;((F20+I20)-Z20)),(((F20+I20)-D20)-Z20),0)</f>
        <v>-59145.21892211889</v>
      </c>
      <c r="W20" s="6">
        <f>IF(((((AB20+AH20+AK20)+AN20)-AP20)&gt;0),(((AB20+AH20+AK20)+AN20)-AP20),0)</f>
        <v>0</v>
      </c>
      <c r="X20" s="6">
        <f t="shared" si="16"/>
        <v>0</v>
      </c>
      <c r="Y20" s="6">
        <f>IF((((((F20+I20)+AO20)+AQ20)-AB20)&gt;0),((((F20+I20)+AO20)+AQ20)-AB20),0)</f>
        <v>13680.403184587403</v>
      </c>
      <c r="Z20" s="6">
        <f t="shared" si="0"/>
        <v>2015.369019067969</v>
      </c>
      <c r="AA20" s="4">
        <f t="shared" si="1"/>
        <v>0.14731795487859023</v>
      </c>
      <c r="AB20" s="6">
        <f t="shared" si="24"/>
        <v>0</v>
      </c>
      <c r="AC20" s="6">
        <f t="shared" si="2"/>
        <v>70620.7291361543</v>
      </c>
      <c r="AD20" s="10">
        <v>50000</v>
      </c>
      <c r="AE20" s="5">
        <f t="shared" si="25"/>
        <v>0.15</v>
      </c>
      <c r="AF20" s="10">
        <f t="shared" si="17"/>
        <v>0</v>
      </c>
      <c r="AG20" s="5">
        <f t="shared" si="26"/>
        <v>0.03</v>
      </c>
      <c r="AH20" s="6">
        <f>IF(((P20+V20-AK20)&gt;AJ20),AJ20,IF((((P20+V20)+L20)&gt;0),(P20+V20-AK20),-L20))</f>
        <v>5340</v>
      </c>
      <c r="AI20" s="6">
        <f t="shared" si="3"/>
        <v>13418.624130315575</v>
      </c>
      <c r="AJ20" s="10">
        <f t="shared" si="27"/>
        <v>5340</v>
      </c>
      <c r="AK20" s="6">
        <f>IF(((P20+V20)&gt;AM20),AM20,IF((((P20+V20)+N20)&gt;0),(P20+V20),-N20))</f>
        <v>5340</v>
      </c>
      <c r="AL20" s="6">
        <f t="shared" si="18"/>
        <v>1083.3119444373904</v>
      </c>
      <c r="AM20" s="10">
        <f t="shared" si="34"/>
        <v>5340</v>
      </c>
      <c r="AN20" s="6">
        <f>IF(((((((((F20+I20)-D20)-Z20)-AB20)-AH20-AK20)+AP20)+P20)&gt;0),((((((F20+I20)-D20)-Z20)-AB20)-AH20-AK20)+AP20),-P20)</f>
        <v>-69724.20882110878</v>
      </c>
      <c r="AO20" s="6">
        <f t="shared" si="4"/>
        <v>13579.393083577303</v>
      </c>
      <c r="AP20" s="6">
        <f t="shared" si="5"/>
        <v>101.0101010101007</v>
      </c>
      <c r="AQ20" s="6">
        <f t="shared" si="6"/>
        <v>101.01010101010101</v>
      </c>
      <c r="AR20" s="6">
        <f>IF(Y20&lt;AS20,0,(IF(Y20&lt;(AS20+AT20),((Y20-AS20)*AV20),IF(Y20&lt;(AS20+AU20),(AT20*AV20+(Y20-AS20-AT20)*AW20),(AT20*AV20+(AU20-AT20)*AW20+(Y20-AS20-AU20)*AX20)))))</f>
        <v>1241.0806369174807</v>
      </c>
      <c r="AS20" s="10">
        <f t="shared" si="28"/>
        <v>7475</v>
      </c>
      <c r="AT20" s="10">
        <f t="shared" si="29"/>
        <v>35000</v>
      </c>
      <c r="AU20" s="10">
        <f t="shared" si="30"/>
        <v>150000</v>
      </c>
      <c r="AV20" s="5">
        <f t="shared" si="31"/>
        <v>0.2</v>
      </c>
      <c r="AW20" s="5">
        <f t="shared" si="32"/>
        <v>0.4</v>
      </c>
      <c r="AX20" s="5">
        <f t="shared" si="33"/>
        <v>0.5</v>
      </c>
      <c r="AY20" s="6">
        <f>IF(Y20&lt;AZ20,0,(IF(Y20&lt;BA20,(Y20-AZ20)*BB20,(BA20-AZ20)*BB20+(Y20-BA20)*BC20)))</f>
        <v>774.2883821504884</v>
      </c>
      <c r="AZ20" s="13">
        <v>7228</v>
      </c>
      <c r="BA20" s="13">
        <v>42484</v>
      </c>
      <c r="BB20" s="14">
        <v>0.12</v>
      </c>
      <c r="BC20" s="14">
        <v>0.02</v>
      </c>
    </row>
    <row r="21" spans="1:55" ht="12.75">
      <c r="A21" s="1">
        <f t="shared" si="7"/>
        <v>2030</v>
      </c>
      <c r="B21" s="1">
        <f t="shared" si="19"/>
        <v>48</v>
      </c>
      <c r="C21" s="6">
        <f t="shared" si="8"/>
        <v>1552643.5733045132</v>
      </c>
      <c r="D21" s="6">
        <f t="shared" si="9"/>
        <v>58272.446901111936</v>
      </c>
      <c r="E21" s="2">
        <f t="shared" si="20"/>
        <v>0.02</v>
      </c>
      <c r="F21" s="6">
        <f t="shared" si="10"/>
        <v>0</v>
      </c>
      <c r="G21" s="2">
        <f t="shared" si="21"/>
        <v>0.035</v>
      </c>
      <c r="H21" s="3">
        <f>IF((U21&gt;(D21*1.5)),1,0)</f>
        <v>1</v>
      </c>
      <c r="I21" s="9">
        <f t="shared" si="22"/>
        <v>0</v>
      </c>
      <c r="J21" s="6">
        <f>(J20+AB20)+AC20</f>
        <v>1079488.288224073</v>
      </c>
      <c r="K21" s="2">
        <f t="shared" si="11"/>
        <v>0.07</v>
      </c>
      <c r="L21" s="6">
        <f>(L20+AH20)+AI20</f>
        <v>210453.2545633952</v>
      </c>
      <c r="M21" s="2">
        <f t="shared" si="12"/>
        <v>0.07</v>
      </c>
      <c r="N21" s="6">
        <f>(N20+AK20)+AL20</f>
        <v>114754.50638817642</v>
      </c>
      <c r="O21" s="2">
        <f t="shared" si="13"/>
        <v>0.01</v>
      </c>
      <c r="P21" s="6">
        <f>(P20+AN20)+AO20</f>
        <v>137846.51402785853</v>
      </c>
      <c r="Q21" s="2">
        <f t="shared" si="14"/>
        <v>0.07</v>
      </c>
      <c r="R21" s="6">
        <f>(R20+AQ20)-AP20</f>
        <v>10101.0101010101</v>
      </c>
      <c r="S21" s="2">
        <f t="shared" si="15"/>
        <v>0.01</v>
      </c>
      <c r="T21" s="10">
        <f t="shared" si="23"/>
        <v>10000</v>
      </c>
      <c r="U21" s="6">
        <f>((AC21+AI21)+AO21)+AQ21</f>
        <v>100046.17407808299</v>
      </c>
      <c r="V21" s="6">
        <f>IF((D21&gt;((F21+I21)-Z21)),(((F21+I21)-D21)-Z21),0)</f>
        <v>-59030.1720476592</v>
      </c>
      <c r="W21" s="6">
        <f>IF(((((AB21+AH21+AK21)+AN21)-AP21)&gt;0),(((AB21+AH21+AK21)+AN21)-AP21),0)</f>
        <v>0</v>
      </c>
      <c r="X21" s="6">
        <f t="shared" si="16"/>
        <v>0</v>
      </c>
      <c r="Y21" s="6">
        <f>IF((((((F21+I21)+AO21)+AQ21)-AB21)&gt;0),((((F21+I21)+AO21)+AQ21)-AB21),0)</f>
        <v>9750.2660829602</v>
      </c>
      <c r="Z21" s="6">
        <f t="shared" si="0"/>
        <v>757.7251465472638</v>
      </c>
      <c r="AA21" s="4">
        <f t="shared" si="1"/>
        <v>0.07771327880697354</v>
      </c>
      <c r="AB21" s="6">
        <f t="shared" si="24"/>
        <v>0</v>
      </c>
      <c r="AC21" s="6">
        <f t="shared" si="2"/>
        <v>75564.1801756851</v>
      </c>
      <c r="AD21" s="10">
        <v>50000</v>
      </c>
      <c r="AE21" s="5">
        <f t="shared" si="25"/>
        <v>0.15</v>
      </c>
      <c r="AF21" s="10">
        <f t="shared" si="17"/>
        <v>0</v>
      </c>
      <c r="AG21" s="5">
        <f t="shared" si="26"/>
        <v>0.03</v>
      </c>
      <c r="AH21" s="6">
        <f>IF(((P21+V21-AK21)&gt;AJ21),AJ21,IF((((P21+V21)+L21)&gt;0),(P21+V21-AK21),-L21))</f>
        <v>5340</v>
      </c>
      <c r="AI21" s="6">
        <f t="shared" si="3"/>
        <v>14731.727819437665</v>
      </c>
      <c r="AJ21" s="10">
        <f t="shared" si="27"/>
        <v>5340</v>
      </c>
      <c r="AK21" s="6">
        <f>IF(((P21+V21)&gt;AM21),AM21,IF((((P21+V21)+N21)&gt;0),(P21+V21),-N21))</f>
        <v>5340</v>
      </c>
      <c r="AL21" s="6">
        <f t="shared" si="18"/>
        <v>1147.5450638817642</v>
      </c>
      <c r="AM21" s="10">
        <f t="shared" si="34"/>
        <v>5340</v>
      </c>
      <c r="AN21" s="6">
        <f>IF(((((((((F21+I21)-D21)-Z21)-AB21)-AH21-AK21)+AP21)+P21)&gt;0),((((((F21+I21)-D21)-Z21)-AB21)-AH21-AK21)+AP21),-P21)</f>
        <v>-69609.1619466491</v>
      </c>
      <c r="AO21" s="6">
        <f t="shared" si="4"/>
        <v>9649.255981950098</v>
      </c>
      <c r="AP21" s="6">
        <f t="shared" si="5"/>
        <v>101.0101010101007</v>
      </c>
      <c r="AQ21" s="6">
        <f t="shared" si="6"/>
        <v>101.01010101010101</v>
      </c>
      <c r="AR21" s="6">
        <f>IF(Y21&lt;AS21,0,(IF(Y21&lt;(AS21+AT21),((Y21-AS21)*AV21),IF(Y21&lt;(AS21+AU21),(AT21*AV21+(Y21-AS21-AT21)*AW21),(AT21*AV21+(AU21-AT21)*AW21+(Y21-AS21-AU21)*AX21)))))</f>
        <v>455.05321659203986</v>
      </c>
      <c r="AS21" s="10">
        <f t="shared" si="28"/>
        <v>7475</v>
      </c>
      <c r="AT21" s="10">
        <f t="shared" si="29"/>
        <v>35000</v>
      </c>
      <c r="AU21" s="10">
        <f t="shared" si="30"/>
        <v>150000</v>
      </c>
      <c r="AV21" s="5">
        <f t="shared" si="31"/>
        <v>0.2</v>
      </c>
      <c r="AW21" s="5">
        <f t="shared" si="32"/>
        <v>0.4</v>
      </c>
      <c r="AX21" s="5">
        <f t="shared" si="33"/>
        <v>0.5</v>
      </c>
      <c r="AY21" s="6">
        <f>IF(Y21&lt;AZ21,0,(IF(Y21&lt;BA21,(Y21-AZ21)*BB21,(BA21-AZ21)*BB21+(Y21-BA21)*BC21)))</f>
        <v>302.6719299552239</v>
      </c>
      <c r="AZ21" s="13">
        <v>7228</v>
      </c>
      <c r="BA21" s="13">
        <v>42484</v>
      </c>
      <c r="BB21" s="14">
        <v>0.12</v>
      </c>
      <c r="BC21" s="14">
        <v>0.02</v>
      </c>
    </row>
    <row r="22" spans="1:55" ht="12.75">
      <c r="A22" s="1">
        <f t="shared" si="7"/>
        <v>2031</v>
      </c>
      <c r="B22" s="1">
        <f t="shared" si="19"/>
        <v>49</v>
      </c>
      <c r="C22" s="6">
        <f t="shared" si="8"/>
        <v>1594807.1203988185</v>
      </c>
      <c r="D22" s="6">
        <f t="shared" si="9"/>
        <v>59437.89583913417</v>
      </c>
      <c r="E22" s="2">
        <f t="shared" si="20"/>
        <v>0.02</v>
      </c>
      <c r="F22" s="6">
        <f t="shared" si="10"/>
        <v>0</v>
      </c>
      <c r="G22" s="2">
        <f t="shared" si="21"/>
        <v>0.035</v>
      </c>
      <c r="H22" s="3">
        <f>IF((U22&gt;(D22*1.5)),1,0)</f>
        <v>1</v>
      </c>
      <c r="I22" s="9">
        <f t="shared" si="22"/>
        <v>0</v>
      </c>
      <c r="J22" s="6">
        <f>(J21+AB21)+AC21</f>
        <v>1155052.468399758</v>
      </c>
      <c r="K22" s="2">
        <f t="shared" si="11"/>
        <v>0.07</v>
      </c>
      <c r="L22" s="6">
        <f>(L21+AH21)+AI21</f>
        <v>230524.98238283285</v>
      </c>
      <c r="M22" s="2">
        <f t="shared" si="12"/>
        <v>0.07</v>
      </c>
      <c r="N22" s="6">
        <f>(N21+AK21)+AL21</f>
        <v>121242.0514520582</v>
      </c>
      <c r="O22" s="2">
        <f t="shared" si="13"/>
        <v>0.01</v>
      </c>
      <c r="P22" s="6">
        <f>(P21+AN21)+AO21</f>
        <v>77886.60806315954</v>
      </c>
      <c r="Q22" s="2">
        <f t="shared" si="14"/>
        <v>0.07</v>
      </c>
      <c r="R22" s="6">
        <f>(R21+AQ21)-AP21</f>
        <v>10101.0101010101</v>
      </c>
      <c r="S22" s="2">
        <f t="shared" si="15"/>
        <v>0.01</v>
      </c>
      <c r="T22" s="10">
        <f t="shared" si="23"/>
        <v>10000</v>
      </c>
      <c r="U22" s="6">
        <f>((AC22+AI22)+AO22)+AQ22</f>
        <v>102543.49422021265</v>
      </c>
      <c r="V22" s="6">
        <f>IF((D22&gt;((F22+I22)-Z22)),(((F22+I22)-D22)-Z22),0)</f>
        <v>-59437.89583913417</v>
      </c>
      <c r="W22" s="6">
        <f>IF(((((AB22+AH22+AK22)+AN22)-AP22)&gt;0),(((AB22+AH22+AK22)+AN22)-AP22),0)</f>
        <v>0</v>
      </c>
      <c r="X22" s="6">
        <f t="shared" si="16"/>
        <v>0</v>
      </c>
      <c r="Y22" s="6">
        <f>IF((((((F22+I22)+AO22)+AQ22)-AB22)&gt;0),((((F22+I22)+AO22)+AQ22)-AB22),0)</f>
        <v>5553.072665431269</v>
      </c>
      <c r="Z22" s="6">
        <f t="shared" si="0"/>
        <v>0</v>
      </c>
      <c r="AA22" s="4">
        <f t="shared" si="1"/>
        <v>0</v>
      </c>
      <c r="AB22" s="6">
        <f t="shared" si="24"/>
        <v>0</v>
      </c>
      <c r="AC22" s="6">
        <f t="shared" si="2"/>
        <v>80853.67278798307</v>
      </c>
      <c r="AD22" s="10">
        <v>50000</v>
      </c>
      <c r="AE22" s="5">
        <f t="shared" si="25"/>
        <v>0.15</v>
      </c>
      <c r="AF22" s="10">
        <f t="shared" si="17"/>
        <v>0</v>
      </c>
      <c r="AG22" s="5">
        <f t="shared" si="26"/>
        <v>0.03</v>
      </c>
      <c r="AH22" s="6">
        <f>IF(((P22+V22-AK22)&gt;AJ22),AJ22,IF((((P22+V22)+L22)&gt;0),(P22+V22-AK22),-L22))</f>
        <v>5340</v>
      </c>
      <c r="AI22" s="6">
        <f t="shared" si="3"/>
        <v>16136.7487667983</v>
      </c>
      <c r="AJ22" s="10">
        <f t="shared" si="27"/>
        <v>5340</v>
      </c>
      <c r="AK22" s="6">
        <f>IF(((P22+V22)&gt;AM22),AM22,IF((((P22+V22)+N22)&gt;0),(P22+V22),-N22))</f>
        <v>5340</v>
      </c>
      <c r="AL22" s="6">
        <f t="shared" si="18"/>
        <v>1212.420514520582</v>
      </c>
      <c r="AM22" s="10">
        <f t="shared" si="34"/>
        <v>5340</v>
      </c>
      <c r="AN22" s="6">
        <f>IF(((((((((F22+I22)-D22)-Z22)-AB22)-AH22-AK22)+AP22)+P22)&gt;0),((((((F22+I22)-D22)-Z22)-AB22)-AH22-AK22)+AP22),-P22)</f>
        <v>-70016.88573812407</v>
      </c>
      <c r="AO22" s="6">
        <f t="shared" si="4"/>
        <v>5452.062564421169</v>
      </c>
      <c r="AP22" s="6">
        <f t="shared" si="5"/>
        <v>101.0101010101007</v>
      </c>
      <c r="AQ22" s="6">
        <f t="shared" si="6"/>
        <v>101.01010101010101</v>
      </c>
      <c r="AR22" s="6">
        <f>IF(Y22&lt;AS22,0,(IF(Y22&lt;(AS22+AT22),((Y22-AS22)*AV22),IF(Y22&lt;(AS22+AU22),(AT22*AV22+(Y22-AS22-AT22)*AW22),(AT22*AV22+(AU22-AT22)*AW22+(Y22-AS22-AU22)*AX22)))))</f>
        <v>0</v>
      </c>
      <c r="AS22" s="10">
        <f t="shared" si="28"/>
        <v>7475</v>
      </c>
      <c r="AT22" s="10">
        <f t="shared" si="29"/>
        <v>35000</v>
      </c>
      <c r="AU22" s="10">
        <f t="shared" si="30"/>
        <v>150000</v>
      </c>
      <c r="AV22" s="5">
        <f t="shared" si="31"/>
        <v>0.2</v>
      </c>
      <c r="AW22" s="5">
        <f t="shared" si="32"/>
        <v>0.4</v>
      </c>
      <c r="AX22" s="5">
        <f t="shared" si="33"/>
        <v>0.5</v>
      </c>
      <c r="AY22" s="6">
        <f>IF(Y22&lt;AZ22,0,(IF(Y22&lt;BA22,(Y22-AZ22)*BB22,(BA22-AZ22)*BB22+(Y22-BA22)*BC22)))</f>
        <v>0</v>
      </c>
      <c r="AZ22" s="13">
        <v>7228</v>
      </c>
      <c r="BA22" s="13">
        <v>42484</v>
      </c>
      <c r="BB22" s="14">
        <v>0.12</v>
      </c>
      <c r="BC22" s="14">
        <v>0.02</v>
      </c>
    </row>
    <row r="23" spans="1:55" ht="12.75">
      <c r="A23" s="1">
        <f t="shared" si="7"/>
        <v>2032</v>
      </c>
      <c r="B23" s="1">
        <f t="shared" si="19"/>
        <v>50</v>
      </c>
      <c r="C23" s="6">
        <f t="shared" si="8"/>
        <v>1639125.1392944176</v>
      </c>
      <c r="D23" s="6">
        <f t="shared" si="9"/>
        <v>60626.65375591686</v>
      </c>
      <c r="E23" s="2">
        <f t="shared" si="20"/>
        <v>0.02</v>
      </c>
      <c r="F23" s="6">
        <f t="shared" si="10"/>
        <v>0</v>
      </c>
      <c r="G23" s="2">
        <f t="shared" si="21"/>
        <v>0.035</v>
      </c>
      <c r="H23" s="3">
        <f>IF((U23&gt;(D23*1.5)),1,0)</f>
        <v>1</v>
      </c>
      <c r="I23" s="9">
        <f t="shared" si="22"/>
        <v>0</v>
      </c>
      <c r="J23" s="6">
        <f>(J22+AB22)+AC22</f>
        <v>1235906.141187741</v>
      </c>
      <c r="K23" s="2">
        <f t="shared" si="11"/>
        <v>0.07</v>
      </c>
      <c r="L23" s="6">
        <f>(L22+AH22)+AI22</f>
        <v>252001.73114963114</v>
      </c>
      <c r="M23" s="2">
        <f t="shared" si="12"/>
        <v>0.07</v>
      </c>
      <c r="N23" s="6">
        <f>(N22+AK22)+AL22</f>
        <v>127794.47196657877</v>
      </c>
      <c r="O23" s="2">
        <f t="shared" si="13"/>
        <v>0.01</v>
      </c>
      <c r="P23" s="6">
        <f>(P22+AN22)+AO22</f>
        <v>13321.784889456641</v>
      </c>
      <c r="Q23" s="2">
        <f t="shared" si="14"/>
        <v>0.07</v>
      </c>
      <c r="R23" s="6">
        <f>(R22+AQ22)-AP22</f>
        <v>10101.0101010101</v>
      </c>
      <c r="S23" s="2">
        <f t="shared" si="15"/>
        <v>0.01</v>
      </c>
      <c r="T23" s="10">
        <f t="shared" si="23"/>
        <v>10000</v>
      </c>
      <c r="U23" s="6">
        <f>((AC23+AI23)+AO23)+AQ23</f>
        <v>105187.08610688813</v>
      </c>
      <c r="V23" s="6">
        <f>IF((D23&gt;((F23+I23)-Z23)),(((F23+I23)-D23)-Z23),0)</f>
        <v>-60626.65375591686</v>
      </c>
      <c r="W23" s="6">
        <f>IF(((((AB23+AH23+AK23)+AN23)-AP23)&gt;0),(((AB23+AH23+AK23)+AN23)-AP23),0)</f>
        <v>0</v>
      </c>
      <c r="X23" s="6">
        <f t="shared" si="16"/>
        <v>0</v>
      </c>
      <c r="Y23" s="6">
        <f>IF((((((F23+I23)+AO23)+AQ23)-AB23)&gt;0),((((F23+I23)+AO23)+AQ23)-AB23),0)</f>
        <v>1033.5350432720659</v>
      </c>
      <c r="Z23" s="6">
        <f t="shared" si="0"/>
        <v>0</v>
      </c>
      <c r="AA23" s="4">
        <f t="shared" si="1"/>
        <v>0</v>
      </c>
      <c r="AB23" s="6">
        <f t="shared" si="24"/>
        <v>0</v>
      </c>
      <c r="AC23" s="6">
        <f t="shared" si="2"/>
        <v>86513.42988314187</v>
      </c>
      <c r="AD23" s="10">
        <v>50000</v>
      </c>
      <c r="AE23" s="5">
        <f t="shared" si="25"/>
        <v>0.15</v>
      </c>
      <c r="AF23" s="10">
        <f t="shared" si="17"/>
        <v>0</v>
      </c>
      <c r="AG23" s="5">
        <f t="shared" si="26"/>
        <v>0.03</v>
      </c>
      <c r="AH23" s="6">
        <f>IF(((P23+V23-AK23)&gt;AJ23),AJ23,IF((((P23+V23)+L23)&gt;0),(P23+V23-AK23),-L23))</f>
        <v>0</v>
      </c>
      <c r="AI23" s="6">
        <f t="shared" si="3"/>
        <v>17640.121180474183</v>
      </c>
      <c r="AJ23" s="10">
        <f t="shared" si="27"/>
        <v>10680</v>
      </c>
      <c r="AK23" s="6">
        <f>IF(((P23+V23)&gt;AM23),AM23,IF((((P23+V23)+N23)&gt;0),(P23+V23),-N23))</f>
        <v>-47304.868866460216</v>
      </c>
      <c r="AL23" s="6">
        <f t="shared" si="18"/>
        <v>1277.9447196657877</v>
      </c>
      <c r="AM23" s="10">
        <f t="shared" si="34"/>
        <v>5340</v>
      </c>
      <c r="AN23" s="6">
        <f>IF(((((((((F23+I23)-D23)-Z23)-AB23)-AH23-AK23)+AP23)+P23)&gt;0),((((((F23+I23)-D23)-Z23)-AB23)-AH23-AK23)+AP23),-P23)</f>
        <v>-13220.77478844654</v>
      </c>
      <c r="AO23" s="6">
        <f t="shared" si="4"/>
        <v>932.524942261965</v>
      </c>
      <c r="AP23" s="6">
        <f t="shared" si="5"/>
        <v>101.0101010101007</v>
      </c>
      <c r="AQ23" s="6">
        <f t="shared" si="6"/>
        <v>101.01010101010101</v>
      </c>
      <c r="AR23" s="6">
        <f>IF(Y23&lt;AS23,0,(IF(Y23&lt;(AS23+AT23),((Y23-AS23)*AV23),IF(Y23&lt;(AS23+AU23),(AT23*AV23+(Y23-AS23-AT23)*AW23),(AT23*AV23+(AU23-AT23)*AW23+(Y23-AS23-AU23)*AX23)))))</f>
        <v>0</v>
      </c>
      <c r="AS23" s="10">
        <f t="shared" si="28"/>
        <v>7475</v>
      </c>
      <c r="AT23" s="10">
        <f t="shared" si="29"/>
        <v>35000</v>
      </c>
      <c r="AU23" s="10">
        <f t="shared" si="30"/>
        <v>150000</v>
      </c>
      <c r="AV23" s="5">
        <f t="shared" si="31"/>
        <v>0.2</v>
      </c>
      <c r="AW23" s="5">
        <f t="shared" si="32"/>
        <v>0.4</v>
      </c>
      <c r="AX23" s="5">
        <f t="shared" si="33"/>
        <v>0.5</v>
      </c>
      <c r="AY23" s="6">
        <f>IF(Y23&lt;AZ23,0,(IF(Y23&lt;BA23,(Y23-AZ23)*BB23,(BA23-AZ23)*BB23+(Y23-BA23)*BC23)))</f>
        <v>0</v>
      </c>
      <c r="AZ23" s="13">
        <v>7228</v>
      </c>
      <c r="BA23" s="13">
        <v>42484</v>
      </c>
      <c r="BB23" s="14">
        <v>0.12</v>
      </c>
      <c r="BC23" s="14">
        <v>0.02</v>
      </c>
    </row>
    <row r="24" spans="1:55" ht="12.75">
      <c r="A24" s="1">
        <f t="shared" si="7"/>
        <v>2033</v>
      </c>
      <c r="B24" s="1">
        <f t="shared" si="19"/>
        <v>51</v>
      </c>
      <c r="C24" s="6">
        <f t="shared" si="8"/>
        <v>1684963.5163650545</v>
      </c>
      <c r="D24" s="6">
        <f t="shared" si="9"/>
        <v>61839.18683103519</v>
      </c>
      <c r="E24" s="2">
        <f t="shared" si="20"/>
        <v>0.02</v>
      </c>
      <c r="F24" s="6">
        <f t="shared" si="10"/>
        <v>0</v>
      </c>
      <c r="G24" s="2">
        <f t="shared" si="21"/>
        <v>0.035</v>
      </c>
      <c r="H24" s="3">
        <f>IF((U24&gt;(D24*1.5)),1,0)</f>
        <v>1</v>
      </c>
      <c r="I24" s="9">
        <f t="shared" si="22"/>
        <v>0</v>
      </c>
      <c r="J24" s="6">
        <f>(J23+AB23)+AC23</f>
        <v>1322419.5710708827</v>
      </c>
      <c r="K24" s="2">
        <f t="shared" si="11"/>
        <v>0.07</v>
      </c>
      <c r="L24" s="6">
        <f>(L23+AH23)+AI23</f>
        <v>269641.8523301053</v>
      </c>
      <c r="M24" s="2">
        <f t="shared" si="12"/>
        <v>0.07</v>
      </c>
      <c r="N24" s="6">
        <f>(N23+AK23)+AL23</f>
        <v>81767.54781978433</v>
      </c>
      <c r="O24" s="2">
        <f t="shared" si="13"/>
        <v>0.01</v>
      </c>
      <c r="P24" s="6">
        <f>(P23+AN23)+AO23</f>
        <v>1033.5350432720656</v>
      </c>
      <c r="Q24" s="2">
        <f t="shared" si="14"/>
        <v>0.07</v>
      </c>
      <c r="R24" s="6">
        <f>(R23+AQ23)-AP23</f>
        <v>10101.0101010101</v>
      </c>
      <c r="S24" s="2">
        <f t="shared" si="15"/>
        <v>0.01</v>
      </c>
      <c r="T24" s="10">
        <f t="shared" si="23"/>
        <v>10000</v>
      </c>
      <c r="U24" s="6">
        <f>((AC24+AI24)+AO24)+AQ24</f>
        <v>111617.65719210832</v>
      </c>
      <c r="V24" s="6">
        <f>IF((D24&gt;((F24+I24)-Z24)),(((F24+I24)-D24)-Z24),0)</f>
        <v>-61839.18683103519</v>
      </c>
      <c r="W24" s="6">
        <f>IF(((((AB24+AH24+AK24)+AN24)-AP24)&gt;0),(((AB24+AH24+AK24)+AN24)-AP24),0)</f>
        <v>0</v>
      </c>
      <c r="X24" s="6">
        <f t="shared" si="16"/>
        <v>0</v>
      </c>
      <c r="Y24" s="6">
        <f>IF((((((F24+I24)+AO24)+AQ24)-AB24)&gt;0),((((F24+I24)+AO24)+AQ24)-AB24),0)</f>
        <v>173.3575540391456</v>
      </c>
      <c r="Z24" s="6">
        <f t="shared" si="0"/>
        <v>0</v>
      </c>
      <c r="AA24" s="4">
        <f t="shared" si="1"/>
        <v>0</v>
      </c>
      <c r="AB24" s="6">
        <f t="shared" si="24"/>
        <v>0</v>
      </c>
      <c r="AC24" s="6">
        <f t="shared" si="2"/>
        <v>92569.3699749618</v>
      </c>
      <c r="AD24" s="10">
        <v>50000</v>
      </c>
      <c r="AE24" s="5">
        <f t="shared" si="25"/>
        <v>0.15</v>
      </c>
      <c r="AF24" s="10">
        <f t="shared" si="17"/>
        <v>0</v>
      </c>
      <c r="AG24" s="5">
        <f t="shared" si="26"/>
        <v>0.03</v>
      </c>
      <c r="AH24" s="6">
        <f>IF(((P24+V24-AK24)&gt;AJ24),AJ24,IF((((P24+V24)+L24)&gt;0),(P24+V24-AK24),-L24))</f>
        <v>0</v>
      </c>
      <c r="AI24" s="6">
        <f t="shared" si="3"/>
        <v>18874.929663107374</v>
      </c>
      <c r="AJ24" s="10">
        <f t="shared" si="27"/>
        <v>10680</v>
      </c>
      <c r="AK24" s="6">
        <f>IF(((P24+V24)&gt;AM24),AM24,IF((((P24+V24)+N24)&gt;0),(P24+V24),-N24))</f>
        <v>-60805.65178776313</v>
      </c>
      <c r="AL24" s="6">
        <f t="shared" si="18"/>
        <v>817.6754781978434</v>
      </c>
      <c r="AM24" s="10">
        <f t="shared" si="34"/>
        <v>5340</v>
      </c>
      <c r="AN24" s="6">
        <f>IF(((((((((F24+I24)-D24)-Z24)-AB24)-AH24-AK24)+AP24)+P24)&gt;0),((((((F24+I24)-D24)-Z24)-AB24)-AH24-AK24)+AP24),-P24)</f>
        <v>-932.5249422619654</v>
      </c>
      <c r="AO24" s="6">
        <f t="shared" si="4"/>
        <v>72.3474530290446</v>
      </c>
      <c r="AP24" s="6">
        <f t="shared" si="5"/>
        <v>101.0101010101007</v>
      </c>
      <c r="AQ24" s="6">
        <f t="shared" si="6"/>
        <v>101.01010101010101</v>
      </c>
      <c r="AR24" s="6">
        <f>IF(Y24&lt;AS24,0,(IF(Y24&lt;(AS24+AT24),((Y24-AS24)*AV24),IF(Y24&lt;(AS24+AU24),(AT24*AV24+(Y24-AS24-AT24)*AW24),(AT24*AV24+(AU24-AT24)*AW24+(Y24-AS24-AU24)*AX24)))))</f>
        <v>0</v>
      </c>
      <c r="AS24" s="10">
        <f t="shared" si="28"/>
        <v>7475</v>
      </c>
      <c r="AT24" s="10">
        <f t="shared" si="29"/>
        <v>35000</v>
      </c>
      <c r="AU24" s="10">
        <f t="shared" si="30"/>
        <v>150000</v>
      </c>
      <c r="AV24" s="5">
        <f t="shared" si="31"/>
        <v>0.2</v>
      </c>
      <c r="AW24" s="5">
        <f t="shared" si="32"/>
        <v>0.4</v>
      </c>
      <c r="AX24" s="5">
        <f t="shared" si="33"/>
        <v>0.5</v>
      </c>
      <c r="AY24" s="6">
        <f>IF(Y24&lt;AZ24,0,(IF(Y24&lt;BA24,(Y24-AZ24)*BB24,(BA24-AZ24)*BB24+(Y24-BA24)*BC24)))</f>
        <v>0</v>
      </c>
      <c r="AZ24" s="13">
        <v>7228</v>
      </c>
      <c r="BA24" s="13">
        <v>42484</v>
      </c>
      <c r="BB24" s="14">
        <v>0.12</v>
      </c>
      <c r="BC24" s="14">
        <v>0.02</v>
      </c>
    </row>
    <row r="25" spans="1:55" ht="12.75">
      <c r="A25" s="1">
        <f t="shared" si="7"/>
        <v>2034</v>
      </c>
      <c r="B25" s="1">
        <f t="shared" si="19"/>
        <v>52</v>
      </c>
      <c r="C25" s="6">
        <f t="shared" si="8"/>
        <v>1735559.6622043254</v>
      </c>
      <c r="D25" s="6">
        <f t="shared" si="9"/>
        <v>63075.970567655895</v>
      </c>
      <c r="E25" s="2">
        <f t="shared" si="20"/>
        <v>0.02</v>
      </c>
      <c r="F25" s="6">
        <f t="shared" si="10"/>
        <v>0</v>
      </c>
      <c r="G25" s="2">
        <f t="shared" si="21"/>
        <v>0.035</v>
      </c>
      <c r="H25" s="3">
        <f>IF((U25&gt;(D25*1.5)),1,0)</f>
        <v>1</v>
      </c>
      <c r="I25" s="9">
        <f t="shared" si="22"/>
        <v>0</v>
      </c>
      <c r="J25" s="6">
        <f>(J24+AB24)+AC24</f>
        <v>1414988.9410458445</v>
      </c>
      <c r="K25" s="2">
        <f t="shared" si="11"/>
        <v>0.07</v>
      </c>
      <c r="L25" s="6">
        <f>(L24+AH24)+AI24</f>
        <v>288516.7819932127</v>
      </c>
      <c r="M25" s="2">
        <f t="shared" si="12"/>
        <v>0.07</v>
      </c>
      <c r="N25" s="6">
        <f>(N24+AK24)+AL24</f>
        <v>21779.57151021905</v>
      </c>
      <c r="O25" s="2">
        <f t="shared" si="13"/>
        <v>0.01</v>
      </c>
      <c r="P25" s="6">
        <f>(P24+AN24)+AO24</f>
        <v>173.35755403914484</v>
      </c>
      <c r="Q25" s="2">
        <f t="shared" si="14"/>
        <v>0.07</v>
      </c>
      <c r="R25" s="6">
        <f>(R24+AQ24)-AP24</f>
        <v>10101.0101010101</v>
      </c>
      <c r="S25" s="2">
        <f t="shared" si="15"/>
        <v>0.01</v>
      </c>
      <c r="T25" s="10">
        <f t="shared" si="23"/>
        <v>10000</v>
      </c>
      <c r="U25" s="6">
        <f>((AC25+AI25)+AO25)+AQ25</f>
        <v>119358.54574252687</v>
      </c>
      <c r="V25" s="6">
        <f>IF((D25&gt;((F25+I25)-Z25)),(((F25+I25)-D25)-Z25),0)</f>
        <v>-63075.970567655895</v>
      </c>
      <c r="W25" s="6">
        <f>IF(((((AB25+AH25+AK25)+AN25)-AP25)&gt;0),(((AB25+AH25+AK25)+AN25)-AP25),0)</f>
        <v>0</v>
      </c>
      <c r="X25" s="6">
        <f t="shared" si="16"/>
        <v>0</v>
      </c>
      <c r="Y25" s="6">
        <f>IF((((((F25+I25)+AO25)+AQ25)-AB25)&gt;0),((((F25+I25)+AO25)+AQ25)-AB25),0)</f>
        <v>113.14512979284115</v>
      </c>
      <c r="Z25" s="6">
        <f t="shared" si="0"/>
        <v>0</v>
      </c>
      <c r="AA25" s="4">
        <f t="shared" si="1"/>
        <v>0</v>
      </c>
      <c r="AB25" s="6">
        <f t="shared" si="24"/>
        <v>0</v>
      </c>
      <c r="AC25" s="6">
        <f t="shared" si="2"/>
        <v>99049.22587320913</v>
      </c>
      <c r="AD25" s="10">
        <v>50000</v>
      </c>
      <c r="AE25" s="5">
        <f t="shared" si="25"/>
        <v>0.15</v>
      </c>
      <c r="AF25" s="10">
        <f t="shared" si="17"/>
        <v>0</v>
      </c>
      <c r="AG25" s="5">
        <f t="shared" si="26"/>
        <v>0.03</v>
      </c>
      <c r="AH25" s="6">
        <f>IF(((P25+V25-AK25)&gt;AJ25),AJ25,IF((((P25+V25)+L25)&gt;0),(P25+V25-AK25),-L25))</f>
        <v>-41123.0415033977</v>
      </c>
      <c r="AI25" s="6">
        <f t="shared" si="3"/>
        <v>20196.17473952489</v>
      </c>
      <c r="AJ25" s="10">
        <f t="shared" si="27"/>
        <v>10680</v>
      </c>
      <c r="AK25" s="6">
        <f>IF(((P25+V25)&gt;AM25),AM25,IF((((P25+V25)+N25)&gt;0),(P25+V25),-N25))</f>
        <v>-21779.57151021905</v>
      </c>
      <c r="AL25" s="6">
        <f t="shared" si="18"/>
        <v>217.7957151021905</v>
      </c>
      <c r="AM25" s="10">
        <f t="shared" si="34"/>
        <v>5340</v>
      </c>
      <c r="AN25" s="6">
        <f>IF(((((((((F25+I25)-D25)-Z25)-AB25)-AH25-AK25)+AP25)+P25)&gt;0),((((((F25+I25)-D25)-Z25)-AB25)-AH25-AK25)+AP25),-P25)</f>
        <v>-72.34745302904594</v>
      </c>
      <c r="AO25" s="6">
        <f t="shared" si="4"/>
        <v>12.13502878274014</v>
      </c>
      <c r="AP25" s="6">
        <f t="shared" si="5"/>
        <v>101.0101010101007</v>
      </c>
      <c r="AQ25" s="6">
        <f t="shared" si="6"/>
        <v>101.01010101010101</v>
      </c>
      <c r="AR25" s="6">
        <f>IF(Y25&lt;AS25,0,(IF(Y25&lt;(AS25+AT25),((Y25-AS25)*AV25),IF(Y25&lt;(AS25+AU25),(AT25*AV25+(Y25-AS25-AT25)*AW25),(AT25*AV25+(AU25-AT25)*AW25+(Y25-AS25-AU25)*AX25)))))</f>
        <v>0</v>
      </c>
      <c r="AS25" s="10">
        <f t="shared" si="28"/>
        <v>7475</v>
      </c>
      <c r="AT25" s="10">
        <f t="shared" si="29"/>
        <v>35000</v>
      </c>
      <c r="AU25" s="10">
        <f t="shared" si="30"/>
        <v>150000</v>
      </c>
      <c r="AV25" s="5">
        <f t="shared" si="31"/>
        <v>0.2</v>
      </c>
      <c r="AW25" s="5">
        <f t="shared" si="32"/>
        <v>0.4</v>
      </c>
      <c r="AX25" s="5">
        <f t="shared" si="33"/>
        <v>0.5</v>
      </c>
      <c r="AY25" s="6">
        <f>IF(Y25&lt;AZ25,0,(IF(Y25&lt;BA25,(Y25-AZ25)*BB25,(BA25-AZ25)*BB25+(Y25-BA25)*BC25)))</f>
        <v>0</v>
      </c>
      <c r="AZ25" s="13">
        <v>7228</v>
      </c>
      <c r="BA25" s="13">
        <v>42484</v>
      </c>
      <c r="BB25" s="14">
        <v>0.12</v>
      </c>
      <c r="BC25" s="14">
        <v>0.02</v>
      </c>
    </row>
    <row r="26" spans="1:55" ht="12.75">
      <c r="A26" s="1">
        <f t="shared" si="7"/>
        <v>2035</v>
      </c>
      <c r="B26" s="1">
        <f t="shared" si="19"/>
        <v>53</v>
      </c>
      <c r="C26" s="6">
        <f t="shared" si="8"/>
        <v>1792060.0330942986</v>
      </c>
      <c r="D26" s="6">
        <f t="shared" si="9"/>
        <v>64337.48997900901</v>
      </c>
      <c r="E26" s="2">
        <f t="shared" si="20"/>
        <v>0.02</v>
      </c>
      <c r="F26" s="6">
        <f t="shared" si="10"/>
        <v>0</v>
      </c>
      <c r="G26" s="2">
        <f t="shared" si="21"/>
        <v>0.035</v>
      </c>
      <c r="H26" s="3">
        <f>IF((U26&gt;(D26*1.5)),1,0)</f>
        <v>1</v>
      </c>
      <c r="I26" s="9">
        <f t="shared" si="22"/>
        <v>0</v>
      </c>
      <c r="J26" s="6">
        <f>(J25+AB25)+AC25</f>
        <v>1514038.1669190535</v>
      </c>
      <c r="K26" s="2">
        <f t="shared" si="11"/>
        <v>0.07</v>
      </c>
      <c r="L26" s="6">
        <f>(L25+AH25)+AI25</f>
        <v>267589.9152293399</v>
      </c>
      <c r="M26" s="2">
        <f t="shared" si="12"/>
        <v>0.07</v>
      </c>
      <c r="N26" s="6">
        <f>(N25+AK25)+AL25</f>
        <v>217.7957151021905</v>
      </c>
      <c r="O26" s="2">
        <f t="shared" si="13"/>
        <v>0.01</v>
      </c>
      <c r="P26" s="6">
        <f>(P25+AN25)+AO25</f>
        <v>113.14512979283904</v>
      </c>
      <c r="Q26" s="2">
        <f t="shared" si="14"/>
        <v>0.07</v>
      </c>
      <c r="R26" s="6">
        <f>(R25+AQ25)-AP25</f>
        <v>10101.0101010101</v>
      </c>
      <c r="S26" s="2">
        <f t="shared" si="15"/>
        <v>0.01</v>
      </c>
      <c r="T26" s="10">
        <f t="shared" si="23"/>
        <v>10000</v>
      </c>
      <c r="U26" s="6">
        <f>((AC26+AI26)+AO26)+AQ26</f>
        <v>124822.89601048316</v>
      </c>
      <c r="V26" s="6">
        <f>IF((D26&gt;((F26+I26)-Z26)),(((F26+I26)-D26)-Z26),0)</f>
        <v>-64337.48997900901</v>
      </c>
      <c r="W26" s="6">
        <f>IF(((((AB26+AH26+AK26)+AN26)-AP26)&gt;0),(((AB26+AH26+AK26)+AN26)-AP26),0)</f>
        <v>0</v>
      </c>
      <c r="X26" s="6">
        <f>IF(B26&lt;55,IF(AB26&lt;0,AB26,0),IF((J26&lt;1),D26,0))</f>
        <v>0</v>
      </c>
      <c r="Y26" s="6">
        <f>IF((((((F26+I26)+AO26)+AQ26)-AB26)&gt;0),((((F26+I26)+AO26)+AQ26)-AB26),0)</f>
        <v>108.93026009559975</v>
      </c>
      <c r="Z26" s="6">
        <f t="shared" si="0"/>
        <v>0</v>
      </c>
      <c r="AA26" s="4">
        <f t="shared" si="1"/>
        <v>0</v>
      </c>
      <c r="AB26" s="6">
        <f t="shared" si="24"/>
        <v>0</v>
      </c>
      <c r="AC26" s="6">
        <f t="shared" si="2"/>
        <v>105982.67168433376</v>
      </c>
      <c r="AD26" s="10">
        <v>50000</v>
      </c>
      <c r="AE26" s="5">
        <f t="shared" si="25"/>
        <v>0.15</v>
      </c>
      <c r="AF26" s="10">
        <f t="shared" si="17"/>
        <v>0</v>
      </c>
      <c r="AG26" s="5">
        <f t="shared" si="26"/>
        <v>0.03</v>
      </c>
      <c r="AH26" s="6">
        <f>IF(((P26+V26-AK26)&gt;AJ26),AJ26,IF((((P26+V26)+L26)&gt;0),(P26+V26-AK26),-L26))</f>
        <v>-64006.549134113986</v>
      </c>
      <c r="AI26" s="6">
        <f t="shared" si="3"/>
        <v>18731.294066053797</v>
      </c>
      <c r="AJ26" s="10">
        <f t="shared" si="27"/>
        <v>10680</v>
      </c>
      <c r="AK26" s="6">
        <f>IF(((P26+V26)&gt;AM26),AM26,IF((((P26+V26)+N26)&gt;0),(P26+V26),-N26))</f>
        <v>-217.7957151021905</v>
      </c>
      <c r="AL26" s="6">
        <f t="shared" si="18"/>
        <v>2.1779571510219053</v>
      </c>
      <c r="AM26" s="10">
        <f t="shared" si="34"/>
        <v>5340</v>
      </c>
      <c r="AN26" s="6">
        <f>IF(((((((((F26+I26)-D26)-Z26)-AB26)-AH26-AK26)+AP26)+P26)&gt;0),((((((F26+I26)-D26)-Z26)-AB26)-AH26-AK26)+AP26),-P26)</f>
        <v>-12.135028782735901</v>
      </c>
      <c r="AO26" s="6">
        <f t="shared" si="4"/>
        <v>7.920159085498733</v>
      </c>
      <c r="AP26" s="6">
        <f t="shared" si="5"/>
        <v>101.0101010101007</v>
      </c>
      <c r="AQ26" s="6">
        <f t="shared" si="6"/>
        <v>101.01010101010101</v>
      </c>
      <c r="AR26" s="6">
        <f>IF(Y26&lt;AS26,0,(IF(Y26&lt;(AS26+AT26),((Y26-AS26)*AV26),IF(Y26&lt;(AS26+AU26),(AT26*AV26+(Y26-AS26-AT26)*AW26),(AT26*AV26+(AU26-AT26)*AW26+(Y26-AS26-AU26)*AX26)))))</f>
        <v>0</v>
      </c>
      <c r="AS26" s="10">
        <f t="shared" si="28"/>
        <v>7475</v>
      </c>
      <c r="AT26" s="10">
        <f t="shared" si="29"/>
        <v>35000</v>
      </c>
      <c r="AU26" s="10">
        <f t="shared" si="30"/>
        <v>150000</v>
      </c>
      <c r="AV26" s="5">
        <f t="shared" si="31"/>
        <v>0.2</v>
      </c>
      <c r="AW26" s="5">
        <f t="shared" si="32"/>
        <v>0.4</v>
      </c>
      <c r="AX26" s="5">
        <f t="shared" si="33"/>
        <v>0.5</v>
      </c>
      <c r="AY26" s="6">
        <f>IF(Y26&lt;AZ26,0,(IF(Y26&lt;BA26,(Y26-AZ26)*BB26,(BA26-AZ26)*BB26+(Y26-BA26)*BC26)))</f>
        <v>0</v>
      </c>
      <c r="AZ26" s="13">
        <v>7228</v>
      </c>
      <c r="BA26" s="13">
        <v>42484</v>
      </c>
      <c r="BB26" s="14">
        <v>0.12</v>
      </c>
      <c r="BC26" s="14">
        <v>0.02</v>
      </c>
    </row>
    <row r="27" spans="1:55" ht="12.75">
      <c r="A27" s="1">
        <f t="shared" si="7"/>
        <v>2036</v>
      </c>
      <c r="B27" s="1">
        <f t="shared" si="19"/>
        <v>54</v>
      </c>
      <c r="C27" s="6">
        <f t="shared" si="8"/>
        <v>1852547.6170829237</v>
      </c>
      <c r="D27" s="6">
        <f t="shared" si="9"/>
        <v>65624.2397785892</v>
      </c>
      <c r="E27" s="2">
        <f t="shared" si="20"/>
        <v>0.02</v>
      </c>
      <c r="F27" s="6">
        <f t="shared" si="10"/>
        <v>0</v>
      </c>
      <c r="G27" s="2">
        <f t="shared" si="21"/>
        <v>0.035</v>
      </c>
      <c r="H27" s="3">
        <f>IF((U27&gt;(D27*1.5)),1,0)</f>
        <v>1</v>
      </c>
      <c r="I27" s="9">
        <f t="shared" si="22"/>
        <v>0</v>
      </c>
      <c r="J27" s="6">
        <f>(J26+AB26)+AC26</f>
        <v>1620020.8386033874</v>
      </c>
      <c r="K27" s="2">
        <f t="shared" si="11"/>
        <v>0.07</v>
      </c>
      <c r="L27" s="6">
        <f>(L26+AH26)+AI26</f>
        <v>222314.6601612797</v>
      </c>
      <c r="M27" s="2">
        <f t="shared" si="12"/>
        <v>0.07</v>
      </c>
      <c r="N27" s="6">
        <f>(N26+AK26)+AL26</f>
        <v>2.1779571510219053</v>
      </c>
      <c r="O27" s="2">
        <f t="shared" si="13"/>
        <v>0.01</v>
      </c>
      <c r="P27" s="6">
        <f>(P26+AN26)+AO26</f>
        <v>108.93026009560188</v>
      </c>
      <c r="Q27" s="2">
        <f t="shared" si="14"/>
        <v>0.07</v>
      </c>
      <c r="R27" s="6">
        <f>(R26+AQ26)-AP26</f>
        <v>10101.0101010101</v>
      </c>
      <c r="S27" s="2">
        <f t="shared" si="15"/>
        <v>0.01</v>
      </c>
      <c r="T27" s="10">
        <f t="shared" si="23"/>
        <v>10000</v>
      </c>
      <c r="U27" s="6">
        <f>((AC27+AI27)+AO27)+AQ27</f>
        <v>129072.12013274351</v>
      </c>
      <c r="V27" s="6">
        <f>IF((D27&gt;((F27+I27)-Z27)),(((F27+I27)-D27)-Z27),0)</f>
        <v>-65624.2397785892</v>
      </c>
      <c r="W27" s="6">
        <f>IF(((((AB27+AH27+AK27)+AN27)-AP27)&gt;0),(((AB27+AH27+AK27)+AN27)-AP27),0)</f>
        <v>0</v>
      </c>
      <c r="X27" s="6">
        <f t="shared" si="16"/>
        <v>0</v>
      </c>
      <c r="Y27" s="6">
        <f>IF((((((F27+I27)+AO27)+AQ27)-AB27)&gt;0),((((F27+I27)+AO27)+AQ27)-AB27),0)</f>
        <v>108.63521921679315</v>
      </c>
      <c r="Z27" s="6">
        <f t="shared" si="0"/>
        <v>0</v>
      </c>
      <c r="AA27" s="4">
        <f t="shared" si="1"/>
        <v>0</v>
      </c>
      <c r="AB27" s="6">
        <f t="shared" si="24"/>
        <v>0</v>
      </c>
      <c r="AC27" s="6">
        <f t="shared" si="2"/>
        <v>113401.45870223713</v>
      </c>
      <c r="AD27" s="10">
        <v>50000</v>
      </c>
      <c r="AE27" s="5">
        <f t="shared" si="25"/>
        <v>0.15</v>
      </c>
      <c r="AF27" s="10">
        <f t="shared" si="17"/>
        <v>0</v>
      </c>
      <c r="AG27" s="5">
        <f t="shared" si="26"/>
        <v>0.03</v>
      </c>
      <c r="AH27" s="6">
        <f>IF(((P27+V27-AK27)&gt;AJ27),AJ27,IF((((P27+V27)+L27)&gt;0),(P27+V27-AK27),-L27))</f>
        <v>-65513.131561342576</v>
      </c>
      <c r="AI27" s="6">
        <f t="shared" si="3"/>
        <v>15562.02621128958</v>
      </c>
      <c r="AJ27" s="10">
        <f t="shared" si="27"/>
        <v>10680</v>
      </c>
      <c r="AK27" s="6">
        <f>IF(((P27+V27)&gt;AM27),AM27,IF((((P27+V27)+N27)&gt;0),(P27+V27),-N27))</f>
        <v>-2.1779571510219053</v>
      </c>
      <c r="AL27" s="6">
        <f t="shared" si="18"/>
        <v>0.021779571510219056</v>
      </c>
      <c r="AM27" s="10">
        <f t="shared" si="34"/>
        <v>5340</v>
      </c>
      <c r="AN27" s="6">
        <f>IF(((((((((F27+I27)-D27)-Z27)-AB27)-AH27-AK27)+AP27)+P27)&gt;0),((((((F27+I27)-D27)-Z27)-AB27)-AH27-AK27)+AP27),-P27)</f>
        <v>-7.920159085496863</v>
      </c>
      <c r="AO27" s="6">
        <f t="shared" si="4"/>
        <v>7.625118206692132</v>
      </c>
      <c r="AP27" s="6">
        <f t="shared" si="5"/>
        <v>101.0101010101007</v>
      </c>
      <c r="AQ27" s="6">
        <f t="shared" si="6"/>
        <v>101.01010101010101</v>
      </c>
      <c r="AR27" s="6">
        <f>IF(Y27&lt;AS27,0,(IF(Y27&lt;(AS27+AT27),((Y27-AS27)*AV27),IF(Y27&lt;(AS27+AU27),(AT27*AV27+(Y27-AS27-AT27)*AW27),(AT27*AV27+(AU27-AT27)*AW27+(Y27-AS27-AU27)*AX27)))))</f>
        <v>0</v>
      </c>
      <c r="AS27" s="10">
        <f t="shared" si="28"/>
        <v>7475</v>
      </c>
      <c r="AT27" s="10">
        <f t="shared" si="29"/>
        <v>35000</v>
      </c>
      <c r="AU27" s="10">
        <f t="shared" si="30"/>
        <v>150000</v>
      </c>
      <c r="AV27" s="5">
        <f t="shared" si="31"/>
        <v>0.2</v>
      </c>
      <c r="AW27" s="5">
        <f t="shared" si="32"/>
        <v>0.4</v>
      </c>
      <c r="AX27" s="5">
        <f t="shared" si="33"/>
        <v>0.5</v>
      </c>
      <c r="AY27" s="6">
        <f>IF(Y27&lt;AZ27,0,(IF(Y27&lt;BA27,(Y27-AZ27)*BB27,(BA27-AZ27)*BB27+(Y27-BA27)*BC27)))</f>
        <v>0</v>
      </c>
      <c r="AZ27" s="13">
        <v>7228</v>
      </c>
      <c r="BA27" s="13">
        <v>42484</v>
      </c>
      <c r="BB27" s="14">
        <v>0.12</v>
      </c>
      <c r="BC27" s="14">
        <v>0.02</v>
      </c>
    </row>
    <row r="28" spans="1:55" ht="12.75">
      <c r="A28" s="1">
        <f t="shared" si="7"/>
        <v>2037</v>
      </c>
      <c r="B28" s="1">
        <f t="shared" si="19"/>
        <v>55</v>
      </c>
      <c r="C28" s="6">
        <f t="shared" si="8"/>
        <v>1915995.5192166495</v>
      </c>
      <c r="D28" s="6">
        <f t="shared" si="9"/>
        <v>66936.72457416098</v>
      </c>
      <c r="E28" s="2">
        <f t="shared" si="20"/>
        <v>0.02</v>
      </c>
      <c r="F28" s="6">
        <f t="shared" si="10"/>
        <v>0</v>
      </c>
      <c r="G28" s="2">
        <f t="shared" si="21"/>
        <v>0.035</v>
      </c>
      <c r="H28" s="3">
        <f>IF((U28&gt;(D28*1.5)),1,0)</f>
        <v>1</v>
      </c>
      <c r="I28" s="9">
        <f t="shared" si="22"/>
        <v>0</v>
      </c>
      <c r="J28" s="6">
        <f>(J27+AB27)+AC27</f>
        <v>1733422.2973056245</v>
      </c>
      <c r="K28" s="2">
        <f t="shared" si="11"/>
        <v>0.07</v>
      </c>
      <c r="L28" s="6">
        <f>(L27+AH27)+AI27</f>
        <v>172363.5548112267</v>
      </c>
      <c r="M28" s="2">
        <f t="shared" si="12"/>
        <v>0.07</v>
      </c>
      <c r="N28" s="6">
        <f>(N27+AK27)+AL27</f>
        <v>0.021779571510219056</v>
      </c>
      <c r="O28" s="2">
        <f t="shared" si="13"/>
        <v>0.01</v>
      </c>
      <c r="P28" s="6">
        <f>(P27+AN27)+AO27</f>
        <v>108.63521921679715</v>
      </c>
      <c r="Q28" s="2">
        <f t="shared" si="14"/>
        <v>0.07</v>
      </c>
      <c r="R28" s="6">
        <f>(R27+AQ27)-AP27</f>
        <v>10101.0101010101</v>
      </c>
      <c r="S28" s="2">
        <f t="shared" si="15"/>
        <v>0.01</v>
      </c>
      <c r="T28" s="10">
        <f t="shared" si="23"/>
        <v>10000</v>
      </c>
      <c r="U28" s="6">
        <f>((AC28+AI28)+AO28)+AQ28</f>
        <v>133513.62421453485</v>
      </c>
      <c r="V28" s="6">
        <f>IF((D28&gt;((F28+I28)-Z28)),(((F28+I28)-D28)-Z28),0)</f>
        <v>-66936.72457416098</v>
      </c>
      <c r="W28" s="6">
        <f>IF(((((AB28+AH28+AK28)+AN28)-AP28)&gt;0),(((AB28+AH28+AK28)+AN28)-AP28),0)</f>
        <v>0</v>
      </c>
      <c r="X28" s="6">
        <f t="shared" si="16"/>
        <v>0</v>
      </c>
      <c r="Y28" s="6">
        <f>IF((((((F28+I28)+AO28)+AQ28)-AB28)&gt;0),((((F28+I28)+AO28)+AQ28)-AB28),0)</f>
        <v>108.6145663552768</v>
      </c>
      <c r="Z28" s="6">
        <f t="shared" si="0"/>
        <v>0</v>
      </c>
      <c r="AA28" s="4">
        <f t="shared" si="1"/>
        <v>0</v>
      </c>
      <c r="AB28" s="6">
        <f t="shared" si="24"/>
        <v>0</v>
      </c>
      <c r="AC28" s="6">
        <f t="shared" si="2"/>
        <v>121339.56081139372</v>
      </c>
      <c r="AD28" s="10">
        <v>50000</v>
      </c>
      <c r="AE28" s="5">
        <f t="shared" si="25"/>
        <v>0.15</v>
      </c>
      <c r="AF28" s="10">
        <f t="shared" si="17"/>
        <v>0</v>
      </c>
      <c r="AG28" s="5">
        <f t="shared" si="26"/>
        <v>0.03</v>
      </c>
      <c r="AH28" s="6">
        <f>IF(((P28+V28-AK28)&gt;AJ28),AJ28,IF((((P28+V28)+L28)&gt;0),(P28+V28-AK28),-L28))</f>
        <v>-66828.06757537267</v>
      </c>
      <c r="AI28" s="6">
        <f t="shared" si="3"/>
        <v>12065.44883678587</v>
      </c>
      <c r="AJ28" s="10">
        <f t="shared" si="27"/>
        <v>10680</v>
      </c>
      <c r="AK28" s="6">
        <f>IF(((P28+V28)&gt;AM28),AM28,IF((((P28+V28)+N28)&gt;0),(P28+V28),-N28))</f>
        <v>-0.021779571510219056</v>
      </c>
      <c r="AL28" s="6">
        <f t="shared" si="18"/>
        <v>0.00021779571510219055</v>
      </c>
      <c r="AM28" s="10">
        <f t="shared" si="34"/>
        <v>5340</v>
      </c>
      <c r="AN28" s="6">
        <f>IF(((((((((F28+I28)-D28)-Z28)-AB28)-AH28-AK28)+AP28)+P28)&gt;0),((((((F28+I28)-D28)-Z28)-AB28)-AH28-AK28)+AP28),-P28)</f>
        <v>-7.6251182067012735</v>
      </c>
      <c r="AO28" s="6">
        <f t="shared" si="4"/>
        <v>7.604465345175801</v>
      </c>
      <c r="AP28" s="6">
        <f t="shared" si="5"/>
        <v>101.0101010101007</v>
      </c>
      <c r="AQ28" s="6">
        <f t="shared" si="6"/>
        <v>101.01010101010101</v>
      </c>
      <c r="AR28" s="6">
        <f>IF(Y28&lt;AS28,0,(IF(Y28&lt;(AS28+AT28),((Y28-AS28)*AV28),IF(Y28&lt;(AS28+AU28),(AT28*AV28+(Y28-AS28-AT28)*AW28),(AT28*AV28+(AU28-AT28)*AW28+(Y28-AS28-AU28)*AX28)))))</f>
        <v>0</v>
      </c>
      <c r="AS28" s="10">
        <f t="shared" si="28"/>
        <v>7475</v>
      </c>
      <c r="AT28" s="10">
        <f t="shared" si="29"/>
        <v>35000</v>
      </c>
      <c r="AU28" s="10">
        <f t="shared" si="30"/>
        <v>150000</v>
      </c>
      <c r="AV28" s="5">
        <f t="shared" si="31"/>
        <v>0.2</v>
      </c>
      <c r="AW28" s="5">
        <f t="shared" si="32"/>
        <v>0.4</v>
      </c>
      <c r="AX28" s="5">
        <f t="shared" si="33"/>
        <v>0.5</v>
      </c>
      <c r="AY28" s="6">
        <f>IF(Y28&lt;AZ28,0,(IF(Y28&lt;BA28,(Y28-AZ28)*BB28,(BA28-AZ28)*BB28+(Y28-BA28)*BC28)))</f>
        <v>0</v>
      </c>
      <c r="AZ28" s="13">
        <v>7228</v>
      </c>
      <c r="BA28" s="13">
        <v>42484</v>
      </c>
      <c r="BB28" s="14">
        <v>0.12</v>
      </c>
      <c r="BC28" s="14">
        <v>0.02</v>
      </c>
    </row>
    <row r="29" spans="1:55" ht="12.75">
      <c r="A29" s="1">
        <f t="shared" si="7"/>
        <v>2038</v>
      </c>
      <c r="B29" s="1">
        <f t="shared" si="19"/>
        <v>56</v>
      </c>
      <c r="C29" s="6">
        <f t="shared" si="8"/>
        <v>1982572.419074819</v>
      </c>
      <c r="D29" s="6">
        <f t="shared" si="9"/>
        <v>68275.4590656442</v>
      </c>
      <c r="E29" s="2">
        <f t="shared" si="20"/>
        <v>0.02</v>
      </c>
      <c r="F29" s="6">
        <f t="shared" si="10"/>
        <v>0</v>
      </c>
      <c r="G29" s="2">
        <f t="shared" si="21"/>
        <v>0.035</v>
      </c>
      <c r="H29" s="3">
        <f>IF((U29&gt;(D29*1.5)),1,0)</f>
        <v>1</v>
      </c>
      <c r="I29" s="9">
        <f t="shared" si="22"/>
        <v>0</v>
      </c>
      <c r="J29" s="6">
        <f>(J28+AB28)+AC28</f>
        <v>1854761.8581170181</v>
      </c>
      <c r="K29" s="2">
        <f t="shared" si="11"/>
        <v>0.07</v>
      </c>
      <c r="L29" s="6">
        <f>(L28+AH28)+AI28</f>
        <v>117600.9360726399</v>
      </c>
      <c r="M29" s="2">
        <f t="shared" si="12"/>
        <v>0.07</v>
      </c>
      <c r="N29" s="6">
        <f>(N28+AK28)+AL28</f>
        <v>0.00021779571510219055</v>
      </c>
      <c r="O29" s="2">
        <f t="shared" si="13"/>
        <v>0.01</v>
      </c>
      <c r="P29" s="6">
        <f>(P28+AN28)+AO28</f>
        <v>108.61456635527168</v>
      </c>
      <c r="Q29" s="2">
        <f t="shared" si="14"/>
        <v>0.07</v>
      </c>
      <c r="R29" s="6">
        <f>(R28+AQ28)-AP28</f>
        <v>10101.0101010101</v>
      </c>
      <c r="S29" s="2">
        <f t="shared" si="15"/>
        <v>0.01</v>
      </c>
      <c r="T29" s="10">
        <f t="shared" si="23"/>
        <v>10000</v>
      </c>
      <c r="U29" s="6">
        <f>((AC29+AI29)+AO29)+AQ29</f>
        <v>138174.00871393102</v>
      </c>
      <c r="V29" s="6">
        <f>IF((D29&gt;((F29+I29)-Z29)),(((F29+I29)-D29)-Z29),0)</f>
        <v>-68275.4590656442</v>
      </c>
      <c r="W29" s="6">
        <f>IF(((((AB29+AH29+AK29)+AN29)-AP29)&gt;0),(((AB29+AH29+AK29)+AN29)-AP29),0)</f>
        <v>0</v>
      </c>
      <c r="X29" s="6">
        <f t="shared" si="16"/>
        <v>0</v>
      </c>
      <c r="Y29" s="6">
        <f>IF((((((F29+I29)+AO29)+AQ29)-AB29)&gt;0),((((F29+I29)+AO29)+AQ29)-AB29),0)</f>
        <v>108.61312065497003</v>
      </c>
      <c r="Z29" s="6">
        <f t="shared" si="0"/>
        <v>0</v>
      </c>
      <c r="AA29" s="4">
        <f t="shared" si="1"/>
        <v>0</v>
      </c>
      <c r="AB29" s="6">
        <f t="shared" si="24"/>
        <v>0</v>
      </c>
      <c r="AC29" s="6">
        <f t="shared" si="2"/>
        <v>129833.33006819128</v>
      </c>
      <c r="AD29" s="10">
        <v>50000</v>
      </c>
      <c r="AE29" s="5">
        <f t="shared" si="25"/>
        <v>0.15</v>
      </c>
      <c r="AF29" s="10">
        <f t="shared" si="17"/>
        <v>0</v>
      </c>
      <c r="AG29" s="5">
        <f t="shared" si="26"/>
        <v>0.03</v>
      </c>
      <c r="AH29" s="6">
        <f>IF(((P29+V29-AK29)&gt;AJ29),AJ29,IF((((P29+V29)+L29)&gt;0),(P29+V29-AK29),-L29))</f>
        <v>-68166.8442814932</v>
      </c>
      <c r="AI29" s="6">
        <f t="shared" si="3"/>
        <v>8232.065525084794</v>
      </c>
      <c r="AJ29" s="10">
        <f t="shared" si="27"/>
        <v>10680</v>
      </c>
      <c r="AK29" s="6">
        <f>IF(((P29+V29)&gt;AM29),AM29,IF((((P29+V29)+N29)&gt;0),(P29+V29),-N29))</f>
        <v>-0.00021779571510219055</v>
      </c>
      <c r="AL29" s="6">
        <f t="shared" si="18"/>
        <v>2.177957151021906E-06</v>
      </c>
      <c r="AM29" s="10">
        <f t="shared" si="34"/>
        <v>5340</v>
      </c>
      <c r="AN29" s="6">
        <f>IF(((((((((F29+I29)-D29)-Z29)-AB29)-AH29-AK29)+AP29)+P29)&gt;0),((((((F29+I29)-D29)-Z29)-AB29)-AH29-AK29)+AP29),-P29)</f>
        <v>-7.604465345179747</v>
      </c>
      <c r="AO29" s="6">
        <f t="shared" si="4"/>
        <v>7.603019644869018</v>
      </c>
      <c r="AP29" s="6">
        <f t="shared" si="5"/>
        <v>101.0101010101007</v>
      </c>
      <c r="AQ29" s="6">
        <f t="shared" si="6"/>
        <v>101.01010101010101</v>
      </c>
      <c r="AR29" s="6">
        <f>IF(Y29&lt;AS29,0,(IF(Y29&lt;(AS29+AT29),((Y29-AS29)*AV29),IF(Y29&lt;(AS29+AU29),(AT29*AV29+(Y29-AS29-AT29)*AW29),(AT29*AV29+(AU29-AT29)*AW29+(Y29-AS29-AU29)*AX29)))))</f>
        <v>0</v>
      </c>
      <c r="AS29" s="10">
        <f t="shared" si="28"/>
        <v>7475</v>
      </c>
      <c r="AT29" s="10">
        <f t="shared" si="29"/>
        <v>35000</v>
      </c>
      <c r="AU29" s="10">
        <f t="shared" si="30"/>
        <v>150000</v>
      </c>
      <c r="AV29" s="5">
        <f t="shared" si="31"/>
        <v>0.2</v>
      </c>
      <c r="AW29" s="5">
        <f t="shared" si="32"/>
        <v>0.4</v>
      </c>
      <c r="AX29" s="5">
        <f t="shared" si="33"/>
        <v>0.5</v>
      </c>
      <c r="AY29" s="6">
        <f>IF(Y29&lt;AZ29,0,(IF(Y29&lt;BA29,(Y29-AZ29)*BB29,(BA29-AZ29)*BB29+(Y29-BA29)*BC29)))</f>
        <v>0</v>
      </c>
      <c r="AZ29" s="13">
        <v>7228</v>
      </c>
      <c r="BA29" s="13">
        <v>42484</v>
      </c>
      <c r="BB29" s="14">
        <v>0.12</v>
      </c>
      <c r="BC29" s="14">
        <v>0.02</v>
      </c>
    </row>
    <row r="30" spans="1:55" ht="12.75">
      <c r="A30" s="1">
        <f t="shared" si="7"/>
        <v>2039</v>
      </c>
      <c r="B30" s="1">
        <f t="shared" si="19"/>
        <v>57</v>
      </c>
      <c r="C30" s="6">
        <f t="shared" si="8"/>
        <v>2052470.9687252839</v>
      </c>
      <c r="D30" s="6">
        <f t="shared" si="9"/>
        <v>69640.96824695708</v>
      </c>
      <c r="E30" s="2">
        <f t="shared" si="20"/>
        <v>0.02</v>
      </c>
      <c r="F30" s="6">
        <f t="shared" si="10"/>
        <v>0</v>
      </c>
      <c r="G30" s="2">
        <f t="shared" si="21"/>
        <v>0.035</v>
      </c>
      <c r="H30" s="3">
        <f>IF((U30&gt;(D30*1.5)),1,0)</f>
        <v>1</v>
      </c>
      <c r="I30" s="9">
        <f t="shared" si="22"/>
        <v>0</v>
      </c>
      <c r="J30" s="6">
        <f>(J29+AB29)+AC29</f>
        <v>1984595.1881852094</v>
      </c>
      <c r="K30" s="2">
        <f t="shared" si="11"/>
        <v>0.07</v>
      </c>
      <c r="L30" s="6">
        <f>(L29+AH29)+AI29</f>
        <v>57666.15731623149</v>
      </c>
      <c r="M30" s="2">
        <f t="shared" si="12"/>
        <v>0.07</v>
      </c>
      <c r="N30" s="6">
        <f>(N29+AK29)+AL29</f>
        <v>2.177957151021906E-06</v>
      </c>
      <c r="O30" s="2">
        <f t="shared" si="13"/>
        <v>0.01</v>
      </c>
      <c r="P30" s="6">
        <f>(P29+AN29)+AO29</f>
        <v>108.61312065496095</v>
      </c>
      <c r="Q30" s="2">
        <f t="shared" si="14"/>
        <v>0.07</v>
      </c>
      <c r="R30" s="6">
        <f>(R29+AQ29)-AP29</f>
        <v>10101.0101010101</v>
      </c>
      <c r="S30" s="2">
        <f t="shared" si="15"/>
        <v>0.01</v>
      </c>
      <c r="T30" s="10">
        <f t="shared" si="23"/>
        <v>10000</v>
      </c>
      <c r="U30" s="6">
        <f>((AC30+AI30)+AO30)+AQ30</f>
        <v>143066.90720455683</v>
      </c>
      <c r="V30" s="6">
        <f>IF((D30&gt;((F30+I30)-Z30)),(((F30+I30)-D30)-Z30),0)</f>
        <v>-70673.58477368852</v>
      </c>
      <c r="W30" s="6">
        <f>IF(((((AB30+AH30+AK30)+AN30)-AP30)&gt;0),(((AB30+AH30+AK30)+AN30)-AP30),0)</f>
        <v>0</v>
      </c>
      <c r="X30" s="6">
        <f t="shared" si="16"/>
        <v>0</v>
      </c>
      <c r="Y30" s="6">
        <f>IF((((((F30+I30)+AO30)+AQ30)-AB30)&gt;0),((((F30+I30)+AO30)+AQ30)-AB30),0)</f>
        <v>10609.301646035741</v>
      </c>
      <c r="Z30" s="6">
        <f t="shared" si="0"/>
        <v>1032.6165267314373</v>
      </c>
      <c r="AA30" s="4">
        <f t="shared" si="1"/>
        <v>0.09733124395772869</v>
      </c>
      <c r="AB30" s="6">
        <f t="shared" si="24"/>
        <v>-10500.688626579793</v>
      </c>
      <c r="AC30" s="6">
        <f t="shared" si="2"/>
        <v>138921.66317296468</v>
      </c>
      <c r="AD30" s="10">
        <v>50000</v>
      </c>
      <c r="AE30" s="5">
        <f t="shared" si="25"/>
        <v>0.15</v>
      </c>
      <c r="AF30" s="10">
        <f t="shared" si="17"/>
        <v>0</v>
      </c>
      <c r="AG30" s="5">
        <f t="shared" si="26"/>
        <v>0.03</v>
      </c>
      <c r="AH30" s="6">
        <f>IF(((P30+V30-AK30)&gt;AJ30),AJ30,IF((((P30+V30)+L30)&gt;0),(P30+V30-AK30),-L30))</f>
        <v>-57666.15731623149</v>
      </c>
      <c r="AI30" s="6">
        <f t="shared" si="3"/>
        <v>4036.6310121362044</v>
      </c>
      <c r="AJ30" s="10">
        <f t="shared" si="27"/>
        <v>10680</v>
      </c>
      <c r="AK30" s="6">
        <f>IF(((P30+V30)&gt;AM30),AM30,IF((((P30+V30)+N30)&gt;0),(P30+V30),-N30))</f>
        <v>-2.177957151021906E-06</v>
      </c>
      <c r="AL30" s="6">
        <f t="shared" si="18"/>
        <v>2.177957151021906E-08</v>
      </c>
      <c r="AM30" s="10">
        <f t="shared" si="34"/>
        <v>5340</v>
      </c>
      <c r="AN30" s="6">
        <f>IF(((((((((F30+I30)-D30)-Z30)-AB30)-AH30-AK30)+AP30)+P30)&gt;0),((((((F30+I30)-D30)-Z30)-AB30)-AH30-AK30)+AP30),-P30)</f>
        <v>-108.61312065496095</v>
      </c>
      <c r="AO30" s="6">
        <f t="shared" si="4"/>
        <v>7.602918445847267</v>
      </c>
      <c r="AP30" s="6">
        <f t="shared" si="5"/>
        <v>101.0101010101007</v>
      </c>
      <c r="AQ30" s="6">
        <f t="shared" si="6"/>
        <v>101.01010101010101</v>
      </c>
      <c r="AR30" s="6">
        <f>IF(Y30&lt;AS30,0,(IF(Y30&lt;(AS30+AT30),((Y30-AS30)*AV30),IF(Y30&lt;(AS30+AU30),(AT30*AV30+(Y30-AS30-AT30)*AW30),(AT30*AV30+(AU30-AT30)*AW30+(Y30-AS30-AU30)*AX30)))))</f>
        <v>626.8603292071483</v>
      </c>
      <c r="AS30" s="10">
        <f t="shared" si="28"/>
        <v>7475</v>
      </c>
      <c r="AT30" s="10">
        <f t="shared" si="29"/>
        <v>35000</v>
      </c>
      <c r="AU30" s="10">
        <f t="shared" si="30"/>
        <v>150000</v>
      </c>
      <c r="AV30" s="5">
        <f t="shared" si="31"/>
        <v>0.2</v>
      </c>
      <c r="AW30" s="5">
        <f t="shared" si="32"/>
        <v>0.4</v>
      </c>
      <c r="AX30" s="5">
        <f t="shared" si="33"/>
        <v>0.5</v>
      </c>
      <c r="AY30" s="6">
        <f>IF(Y30&lt;AZ30,0,(IF(Y30&lt;BA30,(Y30-AZ30)*BB30,(BA30-AZ30)*BB30+(Y30-BA30)*BC30)))</f>
        <v>405.75619752428895</v>
      </c>
      <c r="AZ30" s="13">
        <v>7228</v>
      </c>
      <c r="BA30" s="13">
        <v>42484</v>
      </c>
      <c r="BB30" s="14">
        <v>0.12</v>
      </c>
      <c r="BC30" s="14">
        <v>0.02</v>
      </c>
    </row>
    <row r="31" spans="1:55" ht="12.75">
      <c r="A31" s="1">
        <f t="shared" si="7"/>
        <v>2040</v>
      </c>
      <c r="B31" s="1">
        <f t="shared" si="19"/>
        <v>58</v>
      </c>
      <c r="C31" s="6">
        <f t="shared" si="8"/>
        <v>2127161.4067632086</v>
      </c>
      <c r="D31" s="6">
        <f t="shared" si="9"/>
        <v>71033.78761189623</v>
      </c>
      <c r="E31" s="2">
        <f t="shared" si="20"/>
        <v>0.02</v>
      </c>
      <c r="F31" s="6">
        <f t="shared" si="10"/>
        <v>0</v>
      </c>
      <c r="G31" s="2">
        <f t="shared" si="21"/>
        <v>0.035</v>
      </c>
      <c r="H31" s="3">
        <f>IF((U31&gt;(D31*1.5)),1,0)</f>
        <v>1</v>
      </c>
      <c r="I31" s="9">
        <f t="shared" si="22"/>
        <v>0</v>
      </c>
      <c r="J31" s="6">
        <f>(J30+AB30)+AC30</f>
        <v>2113016.1627315944</v>
      </c>
      <c r="K31" s="2">
        <f t="shared" si="11"/>
        <v>0.07</v>
      </c>
      <c r="L31" s="6">
        <f>(L30+AH30)+AI30</f>
        <v>4036.6310121362044</v>
      </c>
      <c r="M31" s="2">
        <f t="shared" si="12"/>
        <v>0.07</v>
      </c>
      <c r="N31" s="6">
        <f>(N30+AK30)+AL30</f>
        <v>2.177957151021906E-08</v>
      </c>
      <c r="O31" s="2">
        <f t="shared" si="13"/>
        <v>0.01</v>
      </c>
      <c r="P31" s="6">
        <f>(P30+AN30)+AO30</f>
        <v>7.602918445847267</v>
      </c>
      <c r="Q31" s="2">
        <f t="shared" si="14"/>
        <v>0.07</v>
      </c>
      <c r="R31" s="6">
        <f>(R30+AQ30)-AP30</f>
        <v>10101.0101010101</v>
      </c>
      <c r="S31" s="2">
        <f t="shared" si="15"/>
        <v>0.01</v>
      </c>
      <c r="T31" s="10">
        <f t="shared" si="23"/>
        <v>10000</v>
      </c>
      <c r="U31" s="6">
        <f>((AC31+AI31)+AO31)+AQ31</f>
        <v>148295.23786736245</v>
      </c>
      <c r="V31" s="6">
        <f>IF((D31&gt;((F31+I31)-Z31)),(((F31+I31)-D31)-Z31),0)</f>
        <v>-92451.80273421835</v>
      </c>
      <c r="W31" s="6">
        <f>IF(((((AB31+AH31+AK31)+AN31)-AP31)&gt;0),(((AB31+AH31+AK31)+AN31)-AP31),0)</f>
        <v>0</v>
      </c>
      <c r="X31" s="6">
        <f t="shared" si="16"/>
        <v>0</v>
      </c>
      <c r="Y31" s="6">
        <f>IF((((((F31+I31)+AO31)+AQ31)-AB31)&gt;0),((((F31+I31)+AO31)+AQ31)-AB31),0)</f>
        <v>66730.89314838599</v>
      </c>
      <c r="Z31" s="6">
        <f t="shared" si="0"/>
        <v>21418.01512232212</v>
      </c>
      <c r="AA31" s="4">
        <f t="shared" si="1"/>
        <v>0.3209610138844688</v>
      </c>
      <c r="AB31" s="6">
        <f t="shared" si="24"/>
        <v>-66629.35084308469</v>
      </c>
      <c r="AC31" s="6">
        <f t="shared" si="2"/>
        <v>147911.13139121162</v>
      </c>
      <c r="AD31" s="10">
        <v>50000</v>
      </c>
      <c r="AE31" s="5">
        <f t="shared" si="25"/>
        <v>0.15</v>
      </c>
      <c r="AF31" s="10">
        <f t="shared" si="17"/>
        <v>0</v>
      </c>
      <c r="AG31" s="5">
        <f t="shared" si="26"/>
        <v>0.03</v>
      </c>
      <c r="AH31" s="6">
        <f>IF(((P31+V31-AK31)&gt;AJ31),AJ31,IF((((P31+V31)+L31)&gt;0),(P31+V31-AK31),-L31))</f>
        <v>-4036.6310121362044</v>
      </c>
      <c r="AI31" s="6">
        <f t="shared" si="3"/>
        <v>282.5641708495343</v>
      </c>
      <c r="AJ31" s="10">
        <f t="shared" si="27"/>
        <v>10680</v>
      </c>
      <c r="AK31" s="6">
        <f>IF(((P31+V31)&gt;AM31),AM31,IF((((P31+V31)+N31)&gt;0),(P31+V31),-N31))</f>
        <v>-2.177957151021906E-08</v>
      </c>
      <c r="AL31" s="6">
        <f t="shared" si="18"/>
        <v>2.177957151021906E-10</v>
      </c>
      <c r="AM31" s="10">
        <f t="shared" si="34"/>
        <v>5340</v>
      </c>
      <c r="AN31" s="6">
        <f>IF(((((((((F31+I31)-D31)-Z31)-AB31)-AH31-AK31)+AP31)+P31)&gt;0),((((((F31+I31)-D31)-Z31)-AB31)-AH31-AK31)+AP31),-P31)</f>
        <v>-7.602918445847267</v>
      </c>
      <c r="AO31" s="6">
        <f t="shared" si="4"/>
        <v>0.5322042912093088</v>
      </c>
      <c r="AP31" s="6">
        <f t="shared" si="5"/>
        <v>101.0101010101007</v>
      </c>
      <c r="AQ31" s="6">
        <f t="shared" si="6"/>
        <v>101.01010101010101</v>
      </c>
      <c r="AR31" s="6">
        <f>IF(Y31&lt;AS31,0,(IF(Y31&lt;(AS31+AT31),((Y31-AS31)*AV31),IF(Y31&lt;(AS31+AU31),(AT31*AV31+(Y31-AS31-AT31)*AW31),(AT31*AV31+(AU31-AT31)*AW31+(Y31-AS31-AU31)*AX31)))))</f>
        <v>16702.357259354398</v>
      </c>
      <c r="AS31" s="10">
        <f t="shared" si="28"/>
        <v>7475</v>
      </c>
      <c r="AT31" s="10">
        <f t="shared" si="29"/>
        <v>35000</v>
      </c>
      <c r="AU31" s="10">
        <f t="shared" si="30"/>
        <v>150000</v>
      </c>
      <c r="AV31" s="5">
        <f t="shared" si="31"/>
        <v>0.2</v>
      </c>
      <c r="AW31" s="5">
        <f t="shared" si="32"/>
        <v>0.4</v>
      </c>
      <c r="AX31" s="5">
        <f t="shared" si="33"/>
        <v>0.5</v>
      </c>
      <c r="AY31" s="6">
        <f>IF(Y31&lt;AZ31,0,(IF(Y31&lt;BA31,(Y31-AZ31)*BB31,(BA31-AZ31)*BB31+(Y31-BA31)*BC31)))</f>
        <v>4715.657862967721</v>
      </c>
      <c r="AZ31" s="13">
        <v>7228</v>
      </c>
      <c r="BA31" s="13">
        <v>42484</v>
      </c>
      <c r="BB31" s="14">
        <v>0.12</v>
      </c>
      <c r="BC31" s="14">
        <v>0.02</v>
      </c>
    </row>
    <row r="32" spans="1:55" ht="12.75">
      <c r="A32" s="1">
        <f t="shared" si="7"/>
        <v>2041</v>
      </c>
      <c r="B32" s="1">
        <f t="shared" si="19"/>
        <v>59</v>
      </c>
      <c r="C32" s="6">
        <f t="shared" si="8"/>
        <v>2204682.049755872</v>
      </c>
      <c r="D32" s="6">
        <f t="shared" si="9"/>
        <v>72454.46336413415</v>
      </c>
      <c r="E32" s="2">
        <f t="shared" si="20"/>
        <v>0.02</v>
      </c>
      <c r="F32" s="6">
        <f t="shared" si="10"/>
        <v>0</v>
      </c>
      <c r="G32" s="2">
        <f t="shared" si="21"/>
        <v>0.035</v>
      </c>
      <c r="H32" s="3">
        <f>IF((U32&gt;(D32*1.5)),1,0)</f>
        <v>1</v>
      </c>
      <c r="I32" s="9">
        <f t="shared" si="22"/>
        <v>0</v>
      </c>
      <c r="J32" s="6">
        <f>(J31+AB31)+AC31</f>
        <v>2194297.9432797213</v>
      </c>
      <c r="K32" s="2">
        <f t="shared" si="11"/>
        <v>0.07</v>
      </c>
      <c r="L32" s="6">
        <f>(L31+AH31)+AI31</f>
        <v>282.5641708495343</v>
      </c>
      <c r="M32" s="2">
        <f t="shared" si="12"/>
        <v>0.07</v>
      </c>
      <c r="N32" s="6">
        <f>(N31+AK31)+AL31</f>
        <v>2.177957151021906E-10</v>
      </c>
      <c r="O32" s="2">
        <f t="shared" si="13"/>
        <v>0.01</v>
      </c>
      <c r="P32" s="6">
        <f>(P31+AN31)+AO31</f>
        <v>0.5322042912093088</v>
      </c>
      <c r="Q32" s="2">
        <f t="shared" si="14"/>
        <v>0.07</v>
      </c>
      <c r="R32" s="6">
        <f>(R31+AQ31)-AP31</f>
        <v>10101.0101010101</v>
      </c>
      <c r="S32" s="2">
        <f t="shared" si="15"/>
        <v>0.01</v>
      </c>
      <c r="T32" s="10">
        <f t="shared" si="23"/>
        <v>10000</v>
      </c>
      <c r="U32" s="6">
        <f>((AC32+AI32)+AO32)+AQ32</f>
        <v>153721.68287685042</v>
      </c>
      <c r="V32" s="6">
        <f>IF((D32&gt;((F32+I32)-Z32)),(((F32+I32)-D32)-Z32),0)</f>
        <v>-104598.79992417706</v>
      </c>
      <c r="W32" s="6">
        <f>IF(((((AB32+AH32+AK32)+AN32)-AP32)&gt;0),(((AB32+AH32+AK32)+AN32)-AP32),0)</f>
        <v>0</v>
      </c>
      <c r="X32" s="6">
        <f t="shared" si="16"/>
        <v>0</v>
      </c>
      <c r="Y32" s="6">
        <f>IF((((((F32+I32)+AO32)+AQ32)-AB32)&gt;0),((((F32+I32)+AO32)+AQ32)-AB32),0)</f>
        <v>92269.75371438786</v>
      </c>
      <c r="Z32" s="6">
        <f t="shared" si="0"/>
        <v>32144.336560042902</v>
      </c>
      <c r="AA32" s="4">
        <f t="shared" si="1"/>
        <v>0.3483734947374261</v>
      </c>
      <c r="AB32" s="6">
        <f t="shared" si="24"/>
        <v>-92168.70635907738</v>
      </c>
      <c r="AC32" s="6">
        <f t="shared" si="2"/>
        <v>153600.8560295805</v>
      </c>
      <c r="AD32" s="10">
        <v>50000</v>
      </c>
      <c r="AE32" s="5">
        <f t="shared" si="25"/>
        <v>0.15</v>
      </c>
      <c r="AF32" s="10">
        <f t="shared" si="17"/>
        <v>0</v>
      </c>
      <c r="AG32" s="5">
        <f t="shared" si="26"/>
        <v>0.03</v>
      </c>
      <c r="AH32" s="6">
        <f>IF(((P32+V32-AK32)&gt;AJ32),AJ32,IF((((P32+V32)+L32)&gt;0),(P32+V32-AK32),-L32))</f>
        <v>-282.5641708495343</v>
      </c>
      <c r="AI32" s="6">
        <f t="shared" si="3"/>
        <v>19.779491959467403</v>
      </c>
      <c r="AJ32" s="10">
        <f t="shared" si="27"/>
        <v>10680</v>
      </c>
      <c r="AK32" s="6">
        <f>IF(((P32+V32)&gt;AM32),AM32,IF((((P32+V32)+N32)&gt;0),(P32+V32),-N32))</f>
        <v>-2.177957151021906E-10</v>
      </c>
      <c r="AL32" s="6">
        <f t="shared" si="18"/>
        <v>2.177957151021906E-12</v>
      </c>
      <c r="AM32" s="10">
        <f t="shared" si="34"/>
        <v>5340</v>
      </c>
      <c r="AN32" s="6">
        <f>IF(((((((((F32+I32)-D32)-Z32)-AB32)-AH32-AK32)+AP32)+P32)&gt;0),((((((F32+I32)-D32)-Z32)-AB32)-AH32-AK32)+AP32),-P32)</f>
        <v>-0.5322042912093088</v>
      </c>
      <c r="AO32" s="6">
        <f t="shared" si="4"/>
        <v>0.03725430038465162</v>
      </c>
      <c r="AP32" s="6">
        <f t="shared" si="5"/>
        <v>101.0101010101007</v>
      </c>
      <c r="AQ32" s="6">
        <f t="shared" si="6"/>
        <v>101.01010101010101</v>
      </c>
      <c r="AR32" s="6">
        <f>IF(Y32&lt;AS32,0,(IF(Y32&lt;(AS32+AT32),((Y32-AS32)*AV32),IF(Y32&lt;(AS32+AU32),(AT32*AV32+(Y32-AS32-AT32)*AW32),(AT32*AV32+(AU32-AT32)*AW32+(Y32-AS32-AU32)*AX32)))))</f>
        <v>26917.901485755145</v>
      </c>
      <c r="AS32" s="10">
        <f t="shared" si="28"/>
        <v>7475</v>
      </c>
      <c r="AT32" s="10">
        <f t="shared" si="29"/>
        <v>35000</v>
      </c>
      <c r="AU32" s="10">
        <f t="shared" si="30"/>
        <v>150000</v>
      </c>
      <c r="AV32" s="5">
        <f t="shared" si="31"/>
        <v>0.2</v>
      </c>
      <c r="AW32" s="5">
        <f t="shared" si="32"/>
        <v>0.4</v>
      </c>
      <c r="AX32" s="5">
        <f t="shared" si="33"/>
        <v>0.5</v>
      </c>
      <c r="AY32" s="6">
        <f>IF(Y32&lt;AZ32,0,(IF(Y32&lt;BA32,(Y32-AZ32)*BB32,(BA32-AZ32)*BB32+(Y32-BA32)*BC32)))</f>
        <v>5226.435074287758</v>
      </c>
      <c r="AZ32" s="13">
        <v>7228</v>
      </c>
      <c r="BA32" s="13">
        <v>42484</v>
      </c>
      <c r="BB32" s="14">
        <v>0.12</v>
      </c>
      <c r="BC32" s="14">
        <v>0.02</v>
      </c>
    </row>
    <row r="33" spans="1:55" ht="12.75">
      <c r="A33" s="1">
        <f t="shared" si="7"/>
        <v>2042</v>
      </c>
      <c r="B33" s="1">
        <f t="shared" si="19"/>
        <v>60</v>
      </c>
      <c r="C33" s="6">
        <f t="shared" si="8"/>
        <v>2265850.9197974945</v>
      </c>
      <c r="D33" s="6">
        <f t="shared" si="9"/>
        <v>73903.55263141684</v>
      </c>
      <c r="E33" s="2">
        <f t="shared" si="20"/>
        <v>0.02</v>
      </c>
      <c r="F33" s="6">
        <f t="shared" si="10"/>
        <v>0</v>
      </c>
      <c r="G33" s="2">
        <f t="shared" si="21"/>
        <v>0.035</v>
      </c>
      <c r="H33" s="3">
        <f>IF((U33&gt;(D33*1.5)),1,0)</f>
        <v>1</v>
      </c>
      <c r="I33" s="9">
        <f t="shared" si="22"/>
        <v>0</v>
      </c>
      <c r="J33" s="6">
        <f>(J32+AB32)+AC32</f>
        <v>2255730.0929502244</v>
      </c>
      <c r="K33" s="2">
        <f t="shared" si="11"/>
        <v>0.07</v>
      </c>
      <c r="L33" s="6">
        <f>(L32+AH32)+AI32</f>
        <v>19.779491959467403</v>
      </c>
      <c r="M33" s="2">
        <f t="shared" si="12"/>
        <v>0.07</v>
      </c>
      <c r="N33" s="6">
        <f>(N32+AK32)+AL32</f>
        <v>2.177957151021906E-12</v>
      </c>
      <c r="O33" s="2">
        <f t="shared" si="13"/>
        <v>0.01</v>
      </c>
      <c r="P33" s="6">
        <f>(P32+AN32)+AO32</f>
        <v>0.03725430038465162</v>
      </c>
      <c r="Q33" s="2">
        <f t="shared" si="14"/>
        <v>0.07</v>
      </c>
      <c r="R33" s="6">
        <f>(R32+AQ32)-AP32</f>
        <v>10101.0101010101</v>
      </c>
      <c r="S33" s="2">
        <f t="shared" si="15"/>
        <v>0.01</v>
      </c>
      <c r="T33" s="10">
        <f t="shared" si="23"/>
        <v>10000</v>
      </c>
      <c r="U33" s="6">
        <f>((AC33+AI33)+AO33)+AQ33</f>
        <v>158003.50377976403</v>
      </c>
      <c r="V33" s="6">
        <f>IF((D33&gt;((F33+I33)-Z33)),(((F33+I33)-D33)-Z33),0)</f>
        <v>-111260.19090384274</v>
      </c>
      <c r="W33" s="6">
        <f>IF(((((AB33+AH33+AK33)+AN33)-AP33)&gt;0),(((AB33+AH33+AK33)+AN33)-AP33),0)</f>
        <v>0</v>
      </c>
      <c r="X33" s="6">
        <f t="shared" si="16"/>
        <v>0</v>
      </c>
      <c r="Y33" s="6">
        <f>IF((((((F33+I33)+AO33)+AQ33)-AB33)&gt;0),((((F33+I33)+AO33)+AQ33)-AB33),0)</f>
        <v>104679.99588672833</v>
      </c>
      <c r="Z33" s="6">
        <f t="shared" si="0"/>
        <v>37356.6382724259</v>
      </c>
      <c r="AA33" s="4">
        <f t="shared" si="1"/>
        <v>0.356865110243686</v>
      </c>
      <c r="AB33" s="6">
        <f t="shared" si="24"/>
        <v>-104578.9831779172</v>
      </c>
      <c r="AC33" s="6">
        <f t="shared" si="2"/>
        <v>157901.10650651573</v>
      </c>
      <c r="AD33" s="10">
        <v>50000</v>
      </c>
      <c r="AE33" s="5">
        <f t="shared" si="25"/>
        <v>0.15</v>
      </c>
      <c r="AF33" s="10">
        <f t="shared" si="17"/>
        <v>0</v>
      </c>
      <c r="AG33" s="5">
        <f t="shared" si="26"/>
        <v>0.03</v>
      </c>
      <c r="AH33" s="6">
        <f>IF(((P33+V33-AK33)&gt;AJ33),AJ33,IF((((P33+V33)+L33)&gt;0),(P33+V33-AK33),-L33))</f>
        <v>-19.779491959467403</v>
      </c>
      <c r="AI33" s="6">
        <f t="shared" si="3"/>
        <v>1.3845644371627184</v>
      </c>
      <c r="AJ33" s="10">
        <f t="shared" si="27"/>
        <v>10680</v>
      </c>
      <c r="AK33" s="6">
        <f>IF(((P33+V33)&gt;AM33),AM33,IF((((P33+V33)+N33)&gt;0),(P33+V33),-N33))</f>
        <v>-2.177957151021906E-12</v>
      </c>
      <c r="AL33" s="6">
        <f t="shared" si="18"/>
        <v>2.177957151021906E-14</v>
      </c>
      <c r="AM33" s="10">
        <f t="shared" si="34"/>
        <v>5340</v>
      </c>
      <c r="AN33" s="6">
        <f>IF(((((((((F33+I33)-D33)-Z33)-AB33)-AH33-AK33)+AP33)+P33)&gt;0),((((((F33+I33)-D33)-Z33)-AB33)-AH33-AK33)+AP33),-P33)</f>
        <v>-0.03725430038465162</v>
      </c>
      <c r="AO33" s="6">
        <f t="shared" si="4"/>
        <v>0.0026078010269256135</v>
      </c>
      <c r="AP33" s="6">
        <f t="shared" si="5"/>
        <v>101.0101010101007</v>
      </c>
      <c r="AQ33" s="6">
        <f t="shared" si="6"/>
        <v>101.01010101010101</v>
      </c>
      <c r="AR33" s="6">
        <f>IF(Y33&lt;AS33,0,(IF(Y33&lt;(AS33+AT33),((Y33-AS33)*AV33),IF(Y33&lt;(AS33+AU33),(AT33*AV33+(Y33-AS33-AT33)*AW33),(AT33*AV33+(AU33-AT33)*AW33+(Y33-AS33-AU33)*AX33)))))</f>
        <v>31881.99835469133</v>
      </c>
      <c r="AS33" s="10">
        <f t="shared" si="28"/>
        <v>7475</v>
      </c>
      <c r="AT33" s="10">
        <f t="shared" si="29"/>
        <v>35000</v>
      </c>
      <c r="AU33" s="10">
        <f t="shared" si="30"/>
        <v>150000</v>
      </c>
      <c r="AV33" s="5">
        <f t="shared" si="31"/>
        <v>0.2</v>
      </c>
      <c r="AW33" s="5">
        <f t="shared" si="32"/>
        <v>0.4</v>
      </c>
      <c r="AX33" s="5">
        <f t="shared" si="33"/>
        <v>0.5</v>
      </c>
      <c r="AY33" s="6">
        <f>IF(Y33&lt;AZ33,0,(IF(Y33&lt;BA33,(Y33-AZ33)*BB33,(BA33-AZ33)*BB33+(Y33-BA33)*BC33)))</f>
        <v>5474.639917734567</v>
      </c>
      <c r="AZ33" s="13">
        <v>7228</v>
      </c>
      <c r="BA33" s="13">
        <v>42484</v>
      </c>
      <c r="BB33" s="14">
        <v>0.12</v>
      </c>
      <c r="BC33" s="14">
        <v>0.02</v>
      </c>
    </row>
    <row r="34" spans="1:55" ht="12.75">
      <c r="A34" s="1">
        <f t="shared" si="7"/>
        <v>2043</v>
      </c>
      <c r="B34" s="1">
        <f t="shared" si="19"/>
        <v>61</v>
      </c>
      <c r="C34" s="6">
        <f t="shared" si="8"/>
        <v>2319154.613552071</v>
      </c>
      <c r="D34" s="6">
        <f t="shared" si="9"/>
        <v>75381.62368404517</v>
      </c>
      <c r="E34" s="2">
        <f t="shared" si="20"/>
        <v>0.02</v>
      </c>
      <c r="F34" s="6">
        <f t="shared" si="10"/>
        <v>0</v>
      </c>
      <c r="G34" s="2">
        <f t="shared" si="21"/>
        <v>0.035</v>
      </c>
      <c r="H34" s="3">
        <f>IF((U34&gt;(D34*1.5)),1,0)</f>
        <v>1</v>
      </c>
      <c r="I34" s="9">
        <f t="shared" si="22"/>
        <v>0</v>
      </c>
      <c r="J34" s="6">
        <f>(J33+AB33)+AC33</f>
        <v>2309052.216278823</v>
      </c>
      <c r="K34" s="2">
        <f t="shared" si="11"/>
        <v>0.07</v>
      </c>
      <c r="L34" s="6">
        <f>(L33+AH33)+AI33</f>
        <v>1.3845644371627184</v>
      </c>
      <c r="M34" s="2">
        <f t="shared" si="12"/>
        <v>0.07</v>
      </c>
      <c r="N34" s="6">
        <f>(N33+AK33)+AL33</f>
        <v>2.177957151021906E-14</v>
      </c>
      <c r="O34" s="2">
        <f t="shared" si="13"/>
        <v>0.01</v>
      </c>
      <c r="P34" s="6">
        <f>(P33+AN33)+AO33</f>
        <v>0.0026078010269256135</v>
      </c>
      <c r="Q34" s="2">
        <f t="shared" si="14"/>
        <v>0.07</v>
      </c>
      <c r="R34" s="6">
        <f>(R33+AQ33)-AP33</f>
        <v>10101.0101010101</v>
      </c>
      <c r="S34" s="2">
        <f t="shared" si="15"/>
        <v>0.01</v>
      </c>
      <c r="T34" s="10">
        <f t="shared" si="23"/>
        <v>10000</v>
      </c>
      <c r="U34" s="6">
        <f>((AC34+AI34)+AO34)+AQ34</f>
        <v>161734.76234258438</v>
      </c>
      <c r="V34" s="6">
        <f>IF((D34&gt;((F34+I34)-Z34)),(((F34+I34)-D34)-Z34),0)</f>
        <v>-115543.78557041269</v>
      </c>
      <c r="W34" s="6">
        <f>IF(((((AB34+AH34+AK34)+AN34)-AP34)&gt;0),(((AB34+AH34+AK34)+AN34)-AP34),0)</f>
        <v>0</v>
      </c>
      <c r="X34" s="6">
        <f t="shared" si="16"/>
        <v>0</v>
      </c>
      <c r="Y34" s="6">
        <f>IF((((((F34+I34)+AO34)+AQ34)-AB34)&gt;0),((((F34+I34)+AO34)+AQ34)-AB34),0)</f>
        <v>111359.81401516072</v>
      </c>
      <c r="Z34" s="6">
        <f aca="true" t="shared" si="35" ref="Z34:Z66">(AR34+AY34)</f>
        <v>40162.16188636751</v>
      </c>
      <c r="AA34" s="4">
        <f aca="true" t="shared" si="36" ref="AA34:AA65">IF((Y34&gt;0),(Z34/Y34),0)</f>
        <v>0.3606521997324795</v>
      </c>
      <c r="AB34" s="6">
        <f t="shared" si="24"/>
        <v>-111258.80373160455</v>
      </c>
      <c r="AC34" s="6">
        <f aca="true" t="shared" si="37" ref="AC34:AC66">IF(((J34*K34)&gt;0),(J34*K34),0)</f>
        <v>161633.65513951762</v>
      </c>
      <c r="AD34" s="10">
        <v>50000</v>
      </c>
      <c r="AE34" s="5">
        <f t="shared" si="25"/>
        <v>0.15</v>
      </c>
      <c r="AF34" s="10">
        <f t="shared" si="17"/>
        <v>0</v>
      </c>
      <c r="AG34" s="5">
        <f t="shared" si="26"/>
        <v>0.03</v>
      </c>
      <c r="AH34" s="6">
        <f>IF(((P34+V34-AK34)&gt;AJ34),AJ34,IF((((P34+V34)+L34)&gt;0),(P34+V34-AK34),-L34))</f>
        <v>-1.3845644371627184</v>
      </c>
      <c r="AI34" s="6">
        <f aca="true" t="shared" si="38" ref="AI34:AI66">L34*M34</f>
        <v>0.0969195106013903</v>
      </c>
      <c r="AJ34" s="10">
        <f t="shared" si="27"/>
        <v>10680</v>
      </c>
      <c r="AK34" s="6">
        <f>IF(((P34+V34)&gt;AM34),AM34,IF((((P34+V34)+N34)&gt;0),(P34+V34),-N34))</f>
        <v>-2.177957151021906E-14</v>
      </c>
      <c r="AL34" s="6">
        <f t="shared" si="18"/>
        <v>2.177957151021906E-16</v>
      </c>
      <c r="AM34" s="10">
        <f t="shared" si="34"/>
        <v>5340</v>
      </c>
      <c r="AN34" s="6">
        <f>IF(((((((((F34+I34)-D34)-Z34)-AB34)-AH34-AK34)+AP34)+P34)&gt;0),((((((F34+I34)-D34)-Z34)-AB34)-AH34-AK34)+AP34),-P34)</f>
        <v>-0.0026078010269256135</v>
      </c>
      <c r="AO34" s="6">
        <f aca="true" t="shared" si="39" ref="AO34:AO66">P34*Q34</f>
        <v>0.00018254607188479297</v>
      </c>
      <c r="AP34" s="6">
        <f aca="true" t="shared" si="40" ref="AP34:AP66">IF(((R34-T34)&gt;0),(R34-T34),0)</f>
        <v>101.0101010101007</v>
      </c>
      <c r="AQ34" s="6">
        <f aca="true" t="shared" si="41" ref="AQ34:AQ66">R34*S34</f>
        <v>101.01010101010101</v>
      </c>
      <c r="AR34" s="6">
        <f>IF(Y34&lt;AS34,0,(IF(Y34&lt;(AS34+AT34),((Y34-AS34)*AV34),IF(Y34&lt;(AS34+AU34),(AT34*AV34+(Y34-AS34-AT34)*AW34),(AT34*AV34+(AU34-AT34)*AW34+(Y34-AS34-AU34)*AX34)))))</f>
        <v>34553.925606064295</v>
      </c>
      <c r="AS34" s="10">
        <f t="shared" si="28"/>
        <v>7475</v>
      </c>
      <c r="AT34" s="10">
        <f t="shared" si="29"/>
        <v>35000</v>
      </c>
      <c r="AU34" s="10">
        <f t="shared" si="30"/>
        <v>150000</v>
      </c>
      <c r="AV34" s="5">
        <f t="shared" si="31"/>
        <v>0.2</v>
      </c>
      <c r="AW34" s="5">
        <f t="shared" si="32"/>
        <v>0.4</v>
      </c>
      <c r="AX34" s="5">
        <f t="shared" si="33"/>
        <v>0.5</v>
      </c>
      <c r="AY34" s="6">
        <f>IF(Y34&lt;AZ34,0,(IF(Y34&lt;BA34,(Y34-AZ34)*BB34,(BA34-AZ34)*BB34+(Y34-BA34)*BC34)))</f>
        <v>5608.236280303215</v>
      </c>
      <c r="AZ34" s="13">
        <v>7228</v>
      </c>
      <c r="BA34" s="13">
        <v>42484</v>
      </c>
      <c r="BB34" s="14">
        <v>0.12</v>
      </c>
      <c r="BC34" s="14">
        <v>0.02</v>
      </c>
    </row>
    <row r="35" spans="1:55" ht="12.75">
      <c r="A35" s="1">
        <f aca="true" t="shared" si="42" ref="A35:A66">A34+1</f>
        <v>2044</v>
      </c>
      <c r="B35" s="1">
        <f t="shared" si="19"/>
        <v>62</v>
      </c>
      <c r="C35" s="6">
        <f t="shared" si="8"/>
        <v>2369528.174889803</v>
      </c>
      <c r="D35" s="6">
        <f aca="true" t="shared" si="43" ref="D35:D66">D34*(1+E34)</f>
        <v>76889.25615772608</v>
      </c>
      <c r="E35" s="2">
        <f t="shared" si="20"/>
        <v>0.02</v>
      </c>
      <c r="F35" s="6">
        <f aca="true" t="shared" si="44" ref="F35:F66">IF((H34&lt;1),(F34*(1+G34)),0)</f>
        <v>0</v>
      </c>
      <c r="G35" s="2">
        <f t="shared" si="21"/>
        <v>0.035</v>
      </c>
      <c r="H35" s="3">
        <f>IF((U35&gt;(D35*1.5)),1,0)</f>
        <v>1</v>
      </c>
      <c r="I35" s="9">
        <f t="shared" si="22"/>
        <v>0</v>
      </c>
      <c r="J35" s="6">
        <f>(J34+AB34)+AC34</f>
        <v>2359427.067686736</v>
      </c>
      <c r="K35" s="2">
        <f aca="true" t="shared" si="45" ref="K35:K66">K34</f>
        <v>0.07</v>
      </c>
      <c r="L35" s="6">
        <f>(L34+AH34)+AI34</f>
        <v>0.0969195106013903</v>
      </c>
      <c r="M35" s="2">
        <f aca="true" t="shared" si="46" ref="M35:M66">M34</f>
        <v>0.07</v>
      </c>
      <c r="N35" s="6">
        <f>(N34+AK34)+AL34</f>
        <v>2.177957151021906E-16</v>
      </c>
      <c r="O35" s="2">
        <f t="shared" si="13"/>
        <v>0.01</v>
      </c>
      <c r="P35" s="6">
        <f>(P34+AN34)+AO34</f>
        <v>0.00018254607188479297</v>
      </c>
      <c r="Q35" s="2">
        <f aca="true" t="shared" si="47" ref="Q35:Q66">Q34</f>
        <v>0.07</v>
      </c>
      <c r="R35" s="6">
        <f>(R34+AQ34)-AP34</f>
        <v>10101.0101010101</v>
      </c>
      <c r="S35" s="2">
        <f aca="true" t="shared" si="48" ref="S35:S66">S34</f>
        <v>0.01</v>
      </c>
      <c r="T35" s="10">
        <f t="shared" si="23"/>
        <v>10000</v>
      </c>
      <c r="U35" s="6">
        <f>((AC35+AI35)+AO35)+AQ35</f>
        <v>165260.9116362256</v>
      </c>
      <c r="V35" s="6">
        <f>IF((D35&gt;((F35+I35)-Z35)),(((F35+I35)-D35)-Z35),0)</f>
        <v>-118851.06956222671</v>
      </c>
      <c r="W35" s="6">
        <f>IF(((((AB35+AH35+AK35)+AN35)-AP35)&gt;0),(((AB35+AH35+AK35)+AN35)-AP35),0)</f>
        <v>0</v>
      </c>
      <c r="X35" s="6">
        <f t="shared" si="16"/>
        <v>0</v>
      </c>
      <c r="Y35" s="6">
        <f>IF((((((F35+I35)+AO35)+AQ35)-AB35)&gt;0),((((F35+I35)+AO35)+AQ35)-AB35),0)</f>
        <v>115644.69858214434</v>
      </c>
      <c r="Z35" s="6">
        <f t="shared" si="35"/>
        <v>41961.81340450062</v>
      </c>
      <c r="AA35" s="4">
        <f t="shared" si="36"/>
        <v>0.36285116325236866</v>
      </c>
      <c r="AB35" s="6">
        <f t="shared" si="24"/>
        <v>-115543.688468356</v>
      </c>
      <c r="AC35" s="6">
        <f t="shared" si="37"/>
        <v>165159.89473807154</v>
      </c>
      <c r="AD35" s="10">
        <v>50000</v>
      </c>
      <c r="AE35" s="5">
        <f t="shared" si="25"/>
        <v>0.15</v>
      </c>
      <c r="AF35" s="10">
        <f t="shared" si="17"/>
        <v>0</v>
      </c>
      <c r="AG35" s="5">
        <f t="shared" si="26"/>
        <v>0.03</v>
      </c>
      <c r="AH35" s="6">
        <f>IF(((P35+V35-AK35)&gt;AJ35),AJ35,IF((((P35+V35)+L35)&gt;0),(P35+V35-AK35),-L35))</f>
        <v>-0.0969195106013903</v>
      </c>
      <c r="AI35" s="6">
        <f t="shared" si="38"/>
        <v>0.006784365742097322</v>
      </c>
      <c r="AJ35" s="10">
        <f t="shared" si="27"/>
        <v>10680</v>
      </c>
      <c r="AK35" s="6">
        <f>IF(((P35+V35)&gt;AM35),AM35,IF((((P35+V35)+N35)&gt;0),(P35+V35),-N35))</f>
        <v>-2.177957151021906E-16</v>
      </c>
      <c r="AL35" s="6">
        <f t="shared" si="18"/>
        <v>2.177957151021906E-18</v>
      </c>
      <c r="AM35" s="10">
        <f t="shared" si="34"/>
        <v>5340</v>
      </c>
      <c r="AN35" s="6">
        <f>IF(((((((((F35+I35)-D35)-Z35)-AB35)-AH35-AK35)+AP35)+P35)&gt;0),((((((F35+I35)-D35)-Z35)-AB35)-AH35-AK35)+AP35),-P35)</f>
        <v>-0.00018254607188479297</v>
      </c>
      <c r="AO35" s="6">
        <f t="shared" si="39"/>
        <v>1.277822503193551E-05</v>
      </c>
      <c r="AP35" s="6">
        <f t="shared" si="40"/>
        <v>101.0101010101007</v>
      </c>
      <c r="AQ35" s="6">
        <f t="shared" si="41"/>
        <v>101.01010101010101</v>
      </c>
      <c r="AR35" s="6">
        <f>IF(Y35&lt;AS35,0,(IF(Y35&lt;(AS35+AT35),((Y35-AS35)*AV35),IF(Y35&lt;(AS35+AU35),(AT35*AV35+(Y35-AS35-AT35)*AW35),(AT35*AV35+(AU35-AT35)*AW35+(Y35-AS35-AU35)*AX35)))))</f>
        <v>36267.879432857735</v>
      </c>
      <c r="AS35" s="10">
        <f t="shared" si="28"/>
        <v>7475</v>
      </c>
      <c r="AT35" s="10">
        <f t="shared" si="29"/>
        <v>35000</v>
      </c>
      <c r="AU35" s="10">
        <f t="shared" si="30"/>
        <v>150000</v>
      </c>
      <c r="AV35" s="5">
        <f t="shared" si="31"/>
        <v>0.2</v>
      </c>
      <c r="AW35" s="5">
        <f t="shared" si="32"/>
        <v>0.4</v>
      </c>
      <c r="AX35" s="5">
        <f t="shared" si="33"/>
        <v>0.5</v>
      </c>
      <c r="AY35" s="6">
        <f>IF(Y35&lt;AZ35,0,(IF(Y35&lt;BA35,(Y35-AZ35)*BB35,(BA35-AZ35)*BB35+(Y35-BA35)*BC35)))</f>
        <v>5693.933971642887</v>
      </c>
      <c r="AZ35" s="13">
        <v>7228</v>
      </c>
      <c r="BA35" s="13">
        <v>42484</v>
      </c>
      <c r="BB35" s="14">
        <v>0.12</v>
      </c>
      <c r="BC35" s="14">
        <v>0.02</v>
      </c>
    </row>
    <row r="36" spans="1:55" ht="12.75">
      <c r="A36" s="1">
        <f t="shared" si="42"/>
        <v>2045</v>
      </c>
      <c r="B36" s="1">
        <f t="shared" si="19"/>
        <v>63</v>
      </c>
      <c r="C36" s="6">
        <f t="shared" si="8"/>
        <v>2419144.2908546054</v>
      </c>
      <c r="D36" s="6">
        <f t="shared" si="43"/>
        <v>78427.0412808806</v>
      </c>
      <c r="E36" s="2">
        <f t="shared" si="20"/>
        <v>0.02</v>
      </c>
      <c r="F36" s="6">
        <f t="shared" si="44"/>
        <v>0</v>
      </c>
      <c r="G36" s="2">
        <f t="shared" si="21"/>
        <v>0.035</v>
      </c>
      <c r="H36" s="3">
        <f>IF((U36&gt;(D36*1.5)),1,0)</f>
        <v>1</v>
      </c>
      <c r="I36" s="9">
        <f t="shared" si="22"/>
        <v>0</v>
      </c>
      <c r="J36" s="6">
        <f>(J35+AB35)+AC35</f>
        <v>2409043.2739564516</v>
      </c>
      <c r="K36" s="2">
        <f t="shared" si="45"/>
        <v>0.07</v>
      </c>
      <c r="L36" s="6">
        <f>(L35+AH35)+AI35</f>
        <v>0.006784365742097322</v>
      </c>
      <c r="M36" s="2">
        <f t="shared" si="46"/>
        <v>0.07</v>
      </c>
      <c r="N36" s="6">
        <f>(N35+AK35)+AL35</f>
        <v>2.177957151021906E-18</v>
      </c>
      <c r="O36" s="2">
        <f t="shared" si="13"/>
        <v>0.01</v>
      </c>
      <c r="P36" s="6">
        <f>(P35+AN35)+AO35</f>
        <v>1.277822503193551E-05</v>
      </c>
      <c r="Q36" s="2">
        <f t="shared" si="47"/>
        <v>0.07</v>
      </c>
      <c r="R36" s="6">
        <f>(R35+AQ35)-AP35</f>
        <v>10101.0101010101</v>
      </c>
      <c r="S36" s="2">
        <f t="shared" si="48"/>
        <v>0.01</v>
      </c>
      <c r="T36" s="10">
        <f t="shared" si="23"/>
        <v>10000</v>
      </c>
      <c r="U36" s="6">
        <f>((AC36+AI36)+AO36)+AQ36</f>
        <v>168734.03975376178</v>
      </c>
      <c r="V36" s="6">
        <f>IF((D36&gt;((F36+I36)-Z36)),(((F36+I36)-D36)-Z36),0)</f>
        <v>-121777.95188501527</v>
      </c>
      <c r="W36" s="6">
        <f>IF(((((AB36+AH36+AK36)+AN36)-AP36)&gt;0),(((AB36+AH36+AK36)+AN36)-AP36),0)</f>
        <v>0</v>
      </c>
      <c r="X36" s="6">
        <f t="shared" si="16"/>
        <v>0</v>
      </c>
      <c r="Y36" s="6">
        <f>IF((((((F36+I36)+AO36)+AQ36)-AB36)&gt;0),((((F36+I36)+AO36)+AQ36)-AB36),0)</f>
        <v>118952.07286698732</v>
      </c>
      <c r="Z36" s="6">
        <f t="shared" si="35"/>
        <v>43350.910604134675</v>
      </c>
      <c r="AA36" s="4">
        <f t="shared" si="36"/>
        <v>0.3644401443311529</v>
      </c>
      <c r="AB36" s="6">
        <f t="shared" si="24"/>
        <v>-118851.06276508274</v>
      </c>
      <c r="AC36" s="6">
        <f t="shared" si="37"/>
        <v>168633.02917695162</v>
      </c>
      <c r="AD36" s="10">
        <v>50000</v>
      </c>
      <c r="AE36" s="5">
        <f t="shared" si="25"/>
        <v>0.15</v>
      </c>
      <c r="AF36" s="10">
        <f t="shared" si="17"/>
        <v>0</v>
      </c>
      <c r="AG36" s="5">
        <f t="shared" si="26"/>
        <v>0.03</v>
      </c>
      <c r="AH36" s="6">
        <f>IF(((P36+V36-AK36)&gt;AJ36),AJ36,IF((((P36+V36)+L36)&gt;0),(P36+V36-AK36),-L36))</f>
        <v>-0.006784365742097322</v>
      </c>
      <c r="AI36" s="6">
        <f t="shared" si="38"/>
        <v>0.00047490560194681257</v>
      </c>
      <c r="AJ36" s="10">
        <f t="shared" si="27"/>
        <v>10680</v>
      </c>
      <c r="AK36" s="6">
        <f>IF(((P36+V36)&gt;AM36),AM36,IF((((P36+V36)+N36)&gt;0),(P36+V36),-N36))</f>
        <v>-2.177957151021906E-18</v>
      </c>
      <c r="AL36" s="6">
        <f t="shared" si="18"/>
        <v>2.177957151021906E-20</v>
      </c>
      <c r="AM36" s="10">
        <f t="shared" si="34"/>
        <v>5340</v>
      </c>
      <c r="AN36" s="6">
        <f>IF(((((((((F36+I36)-D36)-Z36)-AB36)-AH36-AK36)+AP36)+P36)&gt;0),((((((F36+I36)-D36)-Z36)-AB36)-AH36-AK36)+AP36),-P36)</f>
        <v>-1.277822503193551E-05</v>
      </c>
      <c r="AO36" s="6">
        <f t="shared" si="39"/>
        <v>8.944757522354857E-07</v>
      </c>
      <c r="AP36" s="6">
        <f t="shared" si="40"/>
        <v>101.0101010101007</v>
      </c>
      <c r="AQ36" s="6">
        <f t="shared" si="41"/>
        <v>101.01010101010101</v>
      </c>
      <c r="AR36" s="6">
        <f>IF(Y36&lt;AS36,0,(IF(Y36&lt;(AS36+AT36),((Y36-AS36)*AV36),IF(Y36&lt;(AS36+AU36),(AT36*AV36+(Y36-AS36-AT36)*AW36),(AT36*AV36+(AU36-AT36)*AW36+(Y36-AS36-AU36)*AX36)))))</f>
        <v>37590.82914679493</v>
      </c>
      <c r="AS36" s="10">
        <f t="shared" si="28"/>
        <v>7475</v>
      </c>
      <c r="AT36" s="10">
        <f t="shared" si="29"/>
        <v>35000</v>
      </c>
      <c r="AU36" s="10">
        <f t="shared" si="30"/>
        <v>150000</v>
      </c>
      <c r="AV36" s="5">
        <f t="shared" si="31"/>
        <v>0.2</v>
      </c>
      <c r="AW36" s="5">
        <f t="shared" si="32"/>
        <v>0.4</v>
      </c>
      <c r="AX36" s="5">
        <f t="shared" si="33"/>
        <v>0.5</v>
      </c>
      <c r="AY36" s="6">
        <f>IF(Y36&lt;AZ36,0,(IF(Y36&lt;BA36,(Y36-AZ36)*BB36,(BA36-AZ36)*BB36+(Y36-BA36)*BC36)))</f>
        <v>5760.0814573397465</v>
      </c>
      <c r="AZ36" s="13">
        <v>7228</v>
      </c>
      <c r="BA36" s="13">
        <v>42484</v>
      </c>
      <c r="BB36" s="14">
        <v>0.12</v>
      </c>
      <c r="BC36" s="14">
        <v>0.02</v>
      </c>
    </row>
    <row r="37" spans="1:55" ht="12.75">
      <c r="A37" s="1">
        <f t="shared" si="42"/>
        <v>2046</v>
      </c>
      <c r="B37" s="1">
        <f t="shared" si="19"/>
        <v>64</v>
      </c>
      <c r="C37" s="6">
        <f t="shared" si="8"/>
        <v>2468926.250945131</v>
      </c>
      <c r="D37" s="6">
        <f t="shared" si="43"/>
        <v>79995.58210649822</v>
      </c>
      <c r="E37" s="2">
        <f t="shared" si="20"/>
        <v>0.02</v>
      </c>
      <c r="F37" s="6">
        <f t="shared" si="44"/>
        <v>0</v>
      </c>
      <c r="G37" s="2">
        <f t="shared" si="21"/>
        <v>0.035</v>
      </c>
      <c r="H37" s="3">
        <f>IF((U37&gt;(D37*1.5)),1,0)</f>
        <v>1</v>
      </c>
      <c r="I37" s="9">
        <f t="shared" si="22"/>
        <v>0</v>
      </c>
      <c r="J37" s="6">
        <f>(J36+AB36)+AC36</f>
        <v>2458825.2403683206</v>
      </c>
      <c r="K37" s="2">
        <f t="shared" si="45"/>
        <v>0.07</v>
      </c>
      <c r="L37" s="6">
        <f>(L36+AH36)+AI36</f>
        <v>0.00047490560194681257</v>
      </c>
      <c r="M37" s="2">
        <f t="shared" si="46"/>
        <v>0.07</v>
      </c>
      <c r="N37" s="6">
        <f>(N36+AK36)+AL36</f>
        <v>2.177957151021906E-20</v>
      </c>
      <c r="O37" s="2">
        <f t="shared" si="13"/>
        <v>0.01</v>
      </c>
      <c r="P37" s="6">
        <f>(P36+AN36)+AO36</f>
        <v>8.944757522354857E-07</v>
      </c>
      <c r="Q37" s="2">
        <f t="shared" si="47"/>
        <v>0.07</v>
      </c>
      <c r="R37" s="6">
        <f>(R36+AQ36)-AP36</f>
        <v>10101.0101010101</v>
      </c>
      <c r="S37" s="2">
        <f t="shared" si="48"/>
        <v>0.01</v>
      </c>
      <c r="T37" s="10">
        <f t="shared" si="23"/>
        <v>10000</v>
      </c>
      <c r="U37" s="6">
        <f>((AC37+AI37)+AO37)+AQ37</f>
        <v>172218.77696009853</v>
      </c>
      <c r="V37" s="6">
        <f>IF((D37&gt;((F37+I37)-Z37)),(((F37+I37)-D37)-Z37),0)</f>
        <v>-124575.78594081914</v>
      </c>
      <c r="W37" s="6">
        <f>IF(((((AB37+AH37+AK37)+AN37)-AP37)&gt;0),(((AB37+AH37+AK37)+AN37)-AP37),0)</f>
        <v>0</v>
      </c>
      <c r="X37" s="6">
        <f t="shared" si="16"/>
        <v>0</v>
      </c>
      <c r="Y37" s="6">
        <f>IF((((((F37+I37)+AO37)+AQ37)-AB37)&gt;0),((((F37+I37)+AO37)+AQ37)-AB37),0)</f>
        <v>121878.9615102879</v>
      </c>
      <c r="Z37" s="6">
        <f t="shared" si="35"/>
        <v>44580.20383432093</v>
      </c>
      <c r="AA37" s="4">
        <f t="shared" si="36"/>
        <v>0.36577439848433463</v>
      </c>
      <c r="AB37" s="6">
        <f t="shared" si="24"/>
        <v>-121777.9514092152</v>
      </c>
      <c r="AC37" s="6">
        <f t="shared" si="37"/>
        <v>172117.76682578246</v>
      </c>
      <c r="AD37" s="10">
        <v>50000</v>
      </c>
      <c r="AE37" s="5">
        <f t="shared" si="25"/>
        <v>0.15</v>
      </c>
      <c r="AF37" s="10">
        <f t="shared" si="17"/>
        <v>0</v>
      </c>
      <c r="AG37" s="5">
        <f t="shared" si="26"/>
        <v>0.03</v>
      </c>
      <c r="AH37" s="6">
        <f>IF(((P37+V37-AK37)&gt;AJ37),AJ37,IF((((P37+V37)+L37)&gt;0),(P37+V37-AK37),-L37))</f>
        <v>-0.00047490560194681257</v>
      </c>
      <c r="AI37" s="6">
        <f t="shared" si="38"/>
        <v>3.324339213627688E-05</v>
      </c>
      <c r="AJ37" s="10">
        <f t="shared" si="27"/>
        <v>10680</v>
      </c>
      <c r="AK37" s="6">
        <f>IF(((P37+V37)&gt;AM37),AM37,IF((((P37+V37)+N37)&gt;0),(P37+V37),-N37))</f>
        <v>-2.177957151021906E-20</v>
      </c>
      <c r="AL37" s="6">
        <f t="shared" si="18"/>
        <v>2.177957151021906E-22</v>
      </c>
      <c r="AM37" s="10">
        <f t="shared" si="34"/>
        <v>5340</v>
      </c>
      <c r="AN37" s="6">
        <f>IF(((((((((F37+I37)-D37)-Z37)-AB37)-AH37-AK37)+AP37)+P37)&gt;0),((((((F37+I37)-D37)-Z37)-AB37)-AH37-AK37)+AP37),-P37)</f>
        <v>-8.944757522354857E-07</v>
      </c>
      <c r="AO37" s="6">
        <f t="shared" si="39"/>
        <v>6.261330265648401E-08</v>
      </c>
      <c r="AP37" s="6">
        <f t="shared" si="40"/>
        <v>101.0101010101007</v>
      </c>
      <c r="AQ37" s="6">
        <f t="shared" si="41"/>
        <v>101.01010101010101</v>
      </c>
      <c r="AR37" s="6">
        <f>IF(Y37&lt;AS37,0,(IF(Y37&lt;(AS37+AT37),((Y37-AS37)*AV37),IF(Y37&lt;(AS37+AU37),(AT37*AV37+(Y37-AS37-AT37)*AW37),(AT37*AV37+(AU37-AT37)*AW37+(Y37-AS37-AU37)*AX37)))))</f>
        <v>38761.58460411517</v>
      </c>
      <c r="AS37" s="10">
        <f t="shared" si="28"/>
        <v>7475</v>
      </c>
      <c r="AT37" s="10">
        <f t="shared" si="29"/>
        <v>35000</v>
      </c>
      <c r="AU37" s="10">
        <f t="shared" si="30"/>
        <v>150000</v>
      </c>
      <c r="AV37" s="5">
        <f t="shared" si="31"/>
        <v>0.2</v>
      </c>
      <c r="AW37" s="5">
        <f t="shared" si="32"/>
        <v>0.4</v>
      </c>
      <c r="AX37" s="5">
        <f t="shared" si="33"/>
        <v>0.5</v>
      </c>
      <c r="AY37" s="6">
        <f>IF(Y37&lt;AZ37,0,(IF(Y37&lt;BA37,(Y37-AZ37)*BB37,(BA37-AZ37)*BB37+(Y37-BA37)*BC37)))</f>
        <v>5818.619230205759</v>
      </c>
      <c r="AZ37" s="13">
        <v>7228</v>
      </c>
      <c r="BA37" s="13">
        <v>42484</v>
      </c>
      <c r="BB37" s="14">
        <v>0.12</v>
      </c>
      <c r="BC37" s="14">
        <v>0.02</v>
      </c>
    </row>
    <row r="38" spans="1:55" ht="12.75">
      <c r="A38" s="1">
        <f t="shared" si="42"/>
        <v>2047</v>
      </c>
      <c r="B38" s="1">
        <f t="shared" si="19"/>
        <v>65</v>
      </c>
      <c r="C38" s="6">
        <f t="shared" si="8"/>
        <v>2519266.065919204</v>
      </c>
      <c r="D38" s="6">
        <f t="shared" si="43"/>
        <v>81595.49374862819</v>
      </c>
      <c r="E38" s="2">
        <f t="shared" si="20"/>
        <v>0.02</v>
      </c>
      <c r="F38" s="6">
        <f t="shared" si="44"/>
        <v>0</v>
      </c>
      <c r="G38" s="2">
        <f t="shared" si="21"/>
        <v>0.035</v>
      </c>
      <c r="H38" s="3">
        <f>IF((U38&gt;(D38*1.5)),1,0)</f>
        <v>1</v>
      </c>
      <c r="I38" s="9">
        <f t="shared" si="22"/>
        <v>0</v>
      </c>
      <c r="J38" s="6">
        <f>(J37+AB37)+AC37</f>
        <v>2509165.055784888</v>
      </c>
      <c r="K38" s="2">
        <f t="shared" si="45"/>
        <v>0.07</v>
      </c>
      <c r="L38" s="6">
        <f>(L37+AH37)+AI37</f>
        <v>3.324339213627688E-05</v>
      </c>
      <c r="M38" s="2">
        <f t="shared" si="46"/>
        <v>0.07</v>
      </c>
      <c r="N38" s="6">
        <f>(N37+AK37)+AL37</f>
        <v>2.177957151021906E-22</v>
      </c>
      <c r="O38" s="2">
        <f t="shared" si="13"/>
        <v>0.01</v>
      </c>
      <c r="P38" s="6">
        <f>(P37+AN37)+AO37</f>
        <v>6.261330265648401E-08</v>
      </c>
      <c r="Q38" s="2">
        <f t="shared" si="47"/>
        <v>0.07</v>
      </c>
      <c r="R38" s="6">
        <f>(R37+AQ37)-AP37</f>
        <v>10101.0101010101</v>
      </c>
      <c r="S38" s="2">
        <f t="shared" si="48"/>
        <v>0.01</v>
      </c>
      <c r="T38" s="10">
        <f t="shared" si="23"/>
        <v>10000</v>
      </c>
      <c r="U38" s="6">
        <f>((AC38+AI38)+AO38)+AQ38</f>
        <v>175742.5640082837</v>
      </c>
      <c r="V38" s="6">
        <f>IF((D38&gt;((F38+I38)-Z38)),(((F38+I38)-D38)-Z38),0)</f>
        <v>-127350.78807220978</v>
      </c>
      <c r="W38" s="6">
        <f>IF(((((AB38+AH38+AK38)+AN38)-AP38)&gt;0),(((AB38+AH38+AK38)+AN38)-AP38),0)</f>
        <v>0</v>
      </c>
      <c r="X38" s="6">
        <f t="shared" si="16"/>
        <v>0</v>
      </c>
      <c r="Y38" s="6">
        <f>IF((((((F38+I38)+AO38)+AQ38)-AB38)&gt;0),((((F38+I38)+AO38)+AQ38)-AB38),0)</f>
        <v>124676.79600852761</v>
      </c>
      <c r="Z38" s="6">
        <f t="shared" si="35"/>
        <v>45755.2943235816</v>
      </c>
      <c r="AA38" s="4">
        <f t="shared" si="36"/>
        <v>0.3669912589063649</v>
      </c>
      <c r="AB38" s="6">
        <f t="shared" si="24"/>
        <v>-124575.78590751313</v>
      </c>
      <c r="AC38" s="6">
        <f t="shared" si="37"/>
        <v>175641.55390494218</v>
      </c>
      <c r="AD38" s="10">
        <v>50000</v>
      </c>
      <c r="AE38" s="5">
        <f t="shared" si="25"/>
        <v>0.15</v>
      </c>
      <c r="AF38" s="10">
        <f t="shared" si="17"/>
        <v>0</v>
      </c>
      <c r="AG38" s="5">
        <f t="shared" si="26"/>
        <v>0.03</v>
      </c>
      <c r="AH38" s="6">
        <f>IF(((P38+V38-AK38)&gt;AJ38),AJ38,IF((((P38+V38)+L38)&gt;0),(P38+V38-AK38),-L38))</f>
        <v>-3.324339213627688E-05</v>
      </c>
      <c r="AI38" s="6">
        <f t="shared" si="38"/>
        <v>2.327037449539382E-06</v>
      </c>
      <c r="AJ38" s="10">
        <f t="shared" si="27"/>
        <v>10680</v>
      </c>
      <c r="AK38" s="6">
        <f>IF(((P38+V38)&gt;AM38),AM38,IF((((P38+V38)+N38)&gt;0),(P38+V38),-N38))</f>
        <v>-2.177957151021906E-22</v>
      </c>
      <c r="AL38" s="6">
        <f t="shared" si="18"/>
        <v>2.1779571510219064E-24</v>
      </c>
      <c r="AM38" s="10">
        <f t="shared" si="34"/>
        <v>5340</v>
      </c>
      <c r="AN38" s="6">
        <f>IF(((((((((F38+I38)-D38)-Z38)-AB38)-AH38-AK38)+AP38)+P38)&gt;0),((((((F38+I38)-D38)-Z38)-AB38)-AH38-AK38)+AP38),-P38)</f>
        <v>-6.261330265648401E-08</v>
      </c>
      <c r="AO38" s="6">
        <f t="shared" si="39"/>
        <v>4.382931185953881E-09</v>
      </c>
      <c r="AP38" s="6">
        <f t="shared" si="40"/>
        <v>101.0101010101007</v>
      </c>
      <c r="AQ38" s="6">
        <f t="shared" si="41"/>
        <v>101.01010101010101</v>
      </c>
      <c r="AR38" s="6">
        <f>IF(Y38&lt;AS38,0,(IF(Y38&lt;(AS38+AT38),((Y38-AS38)*AV38),IF(Y38&lt;(AS38+AU38),(AT38*AV38+(Y38-AS38-AT38)*AW38),(AT38*AV38+(AU38-AT38)*AW38+(Y38-AS38-AU38)*AX38)))))</f>
        <v>39880.71840341105</v>
      </c>
      <c r="AS38" s="10">
        <f t="shared" si="28"/>
        <v>7475</v>
      </c>
      <c r="AT38" s="10">
        <f t="shared" si="29"/>
        <v>35000</v>
      </c>
      <c r="AU38" s="10">
        <f t="shared" si="30"/>
        <v>150000</v>
      </c>
      <c r="AV38" s="5">
        <f t="shared" si="31"/>
        <v>0.2</v>
      </c>
      <c r="AW38" s="5">
        <f t="shared" si="32"/>
        <v>0.4</v>
      </c>
      <c r="AX38" s="5">
        <f t="shared" si="33"/>
        <v>0.5</v>
      </c>
      <c r="AY38" s="6">
        <f>IF(Y38&lt;AZ38,0,(IF(Y38&lt;BA38,(Y38-AZ38)*BB38,(BA38-AZ38)*BB38+(Y38-BA38)*BC38)))</f>
        <v>5874.575920170552</v>
      </c>
      <c r="AZ38" s="13">
        <v>7228</v>
      </c>
      <c r="BA38" s="13">
        <v>42484</v>
      </c>
      <c r="BB38" s="14">
        <v>0.12</v>
      </c>
      <c r="BC38" s="14">
        <v>0.02</v>
      </c>
    </row>
    <row r="39" spans="1:55" ht="12.75">
      <c r="A39" s="1">
        <f t="shared" si="42"/>
        <v>2048</v>
      </c>
      <c r="B39" s="1">
        <f t="shared" si="19"/>
        <v>66</v>
      </c>
      <c r="C39" s="6">
        <f t="shared" si="8"/>
        <v>2570331.8338856585</v>
      </c>
      <c r="D39" s="6">
        <f t="shared" si="43"/>
        <v>83227.40362360075</v>
      </c>
      <c r="E39" s="2">
        <f t="shared" si="20"/>
        <v>0.02</v>
      </c>
      <c r="F39" s="6">
        <f t="shared" si="44"/>
        <v>0</v>
      </c>
      <c r="G39" s="2">
        <f t="shared" si="21"/>
        <v>0.035</v>
      </c>
      <c r="H39" s="3">
        <f>IF((U39&gt;(D39*1.5)),1,0)</f>
        <v>1</v>
      </c>
      <c r="I39" s="9">
        <f t="shared" si="22"/>
        <v>0</v>
      </c>
      <c r="J39" s="6">
        <f>(J38+AB38)+AC38</f>
        <v>2560230.8237823173</v>
      </c>
      <c r="K39" s="2">
        <f t="shared" si="45"/>
        <v>0.07</v>
      </c>
      <c r="L39" s="6">
        <f>(L38+AH38)+AI38</f>
        <v>2.327037449539382E-06</v>
      </c>
      <c r="M39" s="2">
        <f t="shared" si="46"/>
        <v>0.07</v>
      </c>
      <c r="N39" s="6">
        <f>(N38+AK38)+AL38</f>
        <v>2.1779571510219064E-24</v>
      </c>
      <c r="O39" s="2">
        <f t="shared" si="13"/>
        <v>0.01</v>
      </c>
      <c r="P39" s="6">
        <f>(P38+AN38)+AO38</f>
        <v>4.382931185953881E-09</v>
      </c>
      <c r="Q39" s="2">
        <f t="shared" si="47"/>
        <v>0.07</v>
      </c>
      <c r="R39" s="6">
        <f>(R38+AQ38)-AP38</f>
        <v>10101.0101010101</v>
      </c>
      <c r="S39" s="2">
        <f t="shared" si="48"/>
        <v>0.01</v>
      </c>
      <c r="T39" s="10">
        <f t="shared" si="23"/>
        <v>10000</v>
      </c>
      <c r="U39" s="6">
        <f>((AC39+AI39)+AO39)+AQ39</f>
        <v>179317.16776593553</v>
      </c>
      <c r="V39" s="6">
        <f>IF((D39&gt;((F39+I39)-Z39)),(((F39+I39)-D39)-Z39),0)</f>
        <v>-130148.19885537404</v>
      </c>
      <c r="W39" s="6">
        <f>IF(((((AB39+AH39+AK39)+AN39)-AP39)&gt;0),(((AB39+AH39+AK39)+AN39)-AP39),0)</f>
        <v>0</v>
      </c>
      <c r="X39" s="6">
        <f t="shared" si="16"/>
        <v>0</v>
      </c>
      <c r="Y39" s="6">
        <f>IF((((((F39+I39)+AO39)+AQ39)-AB39)&gt;0),((((F39+I39)+AO39)+AQ39)-AB39),0)</f>
        <v>127451.79817088877</v>
      </c>
      <c r="Z39" s="6">
        <f t="shared" si="35"/>
        <v>46920.795231773285</v>
      </c>
      <c r="AA39" s="4">
        <f t="shared" si="36"/>
        <v>0.3681454157975972</v>
      </c>
      <c r="AB39" s="6">
        <f t="shared" si="24"/>
        <v>-127350.78806987836</v>
      </c>
      <c r="AC39" s="6">
        <f t="shared" si="37"/>
        <v>179216.15766476223</v>
      </c>
      <c r="AD39" s="10">
        <v>50000</v>
      </c>
      <c r="AE39" s="5">
        <f t="shared" si="25"/>
        <v>0.15</v>
      </c>
      <c r="AF39" s="10">
        <f t="shared" si="17"/>
        <v>0</v>
      </c>
      <c r="AG39" s="5">
        <f t="shared" si="26"/>
        <v>0.03</v>
      </c>
      <c r="AH39" s="6">
        <f>IF(((P39+V39-AK39)&gt;AJ39),AJ39,IF((((P39+V39)+L39)&gt;0),(P39+V39-AK39),-L39))</f>
        <v>-2.327037449539382E-06</v>
      </c>
      <c r="AI39" s="6">
        <f t="shared" si="38"/>
        <v>1.6289262146775674E-07</v>
      </c>
      <c r="AJ39" s="10">
        <f t="shared" si="27"/>
        <v>10680</v>
      </c>
      <c r="AK39" s="6">
        <f>IF(((P39+V39)&gt;AM39),AM39,IF((((P39+V39)+N39)&gt;0),(P39+V39),-N39))</f>
        <v>-2.1779571510219064E-24</v>
      </c>
      <c r="AL39" s="6">
        <f t="shared" si="18"/>
        <v>2.1779571510219065E-26</v>
      </c>
      <c r="AM39" s="10">
        <f t="shared" si="34"/>
        <v>5340</v>
      </c>
      <c r="AN39" s="6">
        <f>IF(((((((((F39+I39)-D39)-Z39)-AB39)-AH39-AK39)+AP39)+P39)&gt;0),((((((F39+I39)-D39)-Z39)-AB39)-AH39-AK39)+AP39),-P39)</f>
        <v>-4.382931185953881E-09</v>
      </c>
      <c r="AO39" s="6">
        <f t="shared" si="39"/>
        <v>3.0680518301677167E-10</v>
      </c>
      <c r="AP39" s="6">
        <f t="shared" si="40"/>
        <v>101.0101010101007</v>
      </c>
      <c r="AQ39" s="6">
        <f t="shared" si="41"/>
        <v>101.01010101010101</v>
      </c>
      <c r="AR39" s="6">
        <f>IF(Y39&lt;AS39,0,(IF(Y39&lt;(AS39+AT39),((Y39-AS39)*AV39),IF(Y39&lt;(AS39+AU39),(AT39*AV39+(Y39-AS39-AT39)*AW39),(AT39*AV39+(AU39-AT39)*AW39+(Y39-AS39-AU39)*AX39)))))</f>
        <v>40990.71926835551</v>
      </c>
      <c r="AS39" s="10">
        <f t="shared" si="28"/>
        <v>7475</v>
      </c>
      <c r="AT39" s="10">
        <f t="shared" si="29"/>
        <v>35000</v>
      </c>
      <c r="AU39" s="10">
        <f t="shared" si="30"/>
        <v>150000</v>
      </c>
      <c r="AV39" s="5">
        <f t="shared" si="31"/>
        <v>0.2</v>
      </c>
      <c r="AW39" s="5">
        <f t="shared" si="32"/>
        <v>0.4</v>
      </c>
      <c r="AX39" s="5">
        <f t="shared" si="33"/>
        <v>0.5</v>
      </c>
      <c r="AY39" s="6">
        <f>IF(Y39&lt;AZ39,0,(IF(Y39&lt;BA39,(Y39-AZ39)*BB39,(BA39-AZ39)*BB39+(Y39-BA39)*BC39)))</f>
        <v>5930.075963417776</v>
      </c>
      <c r="AZ39" s="13">
        <v>7228</v>
      </c>
      <c r="BA39" s="13">
        <v>42484</v>
      </c>
      <c r="BB39" s="14">
        <v>0.12</v>
      </c>
      <c r="BC39" s="14">
        <v>0.02</v>
      </c>
    </row>
    <row r="40" spans="1:55" ht="12.75">
      <c r="A40" s="1">
        <f t="shared" si="42"/>
        <v>2049</v>
      </c>
      <c r="B40" s="1">
        <f t="shared" si="19"/>
        <v>67</v>
      </c>
      <c r="C40" s="6">
        <f t="shared" si="8"/>
        <v>2622197.203478375</v>
      </c>
      <c r="D40" s="6">
        <f t="shared" si="43"/>
        <v>84891.95169607276</v>
      </c>
      <c r="E40" s="2">
        <f t="shared" si="20"/>
        <v>0.02</v>
      </c>
      <c r="F40" s="6">
        <f t="shared" si="44"/>
        <v>0</v>
      </c>
      <c r="G40" s="2">
        <f t="shared" si="21"/>
        <v>0.035</v>
      </c>
      <c r="H40" s="3">
        <f>IF((U40&gt;(D40*1.5)),1,0)</f>
        <v>1</v>
      </c>
      <c r="I40" s="9">
        <f t="shared" si="22"/>
        <v>0</v>
      </c>
      <c r="J40" s="6">
        <f>(J39+AB39)+AC39</f>
        <v>2612096.1933772014</v>
      </c>
      <c r="K40" s="2">
        <f t="shared" si="45"/>
        <v>0.07</v>
      </c>
      <c r="L40" s="6">
        <f>(L39+AH39)+AI39</f>
        <v>1.6289262146775674E-07</v>
      </c>
      <c r="M40" s="2">
        <f t="shared" si="46"/>
        <v>0.07</v>
      </c>
      <c r="N40" s="6">
        <f>(N39+AK39)+AL39</f>
        <v>2.1779571510219065E-26</v>
      </c>
      <c r="O40" s="2">
        <f t="shared" si="13"/>
        <v>0.01</v>
      </c>
      <c r="P40" s="6">
        <f>(P39+AN39)+AO39</f>
        <v>3.0680518301677167E-10</v>
      </c>
      <c r="Q40" s="2">
        <f t="shared" si="47"/>
        <v>0.07</v>
      </c>
      <c r="R40" s="6">
        <f>(R39+AQ39)-AP39</f>
        <v>10101.0101010101</v>
      </c>
      <c r="S40" s="2">
        <f t="shared" si="48"/>
        <v>0.01</v>
      </c>
      <c r="T40" s="10">
        <f t="shared" si="23"/>
        <v>10000</v>
      </c>
      <c r="U40" s="6">
        <f>((AC40+AI40)+AO40)+AQ40</f>
        <v>182947.74363742565</v>
      </c>
      <c r="V40" s="6">
        <f>IF((D40&gt;((F40+I40)-Z40)),(((F40+I40)-D40)-Z40),0)</f>
        <v>-132987.65945768557</v>
      </c>
      <c r="W40" s="6">
        <f>IF(((((AB40+AH40+AK40)+AN40)-AP40)&gt;0),(((AB40+AH40+AK40)+AN40)-AP40),0)</f>
        <v>0</v>
      </c>
      <c r="X40" s="6">
        <f t="shared" si="16"/>
        <v>0</v>
      </c>
      <c r="Y40" s="6">
        <f>IF((((((F40+I40)+AO40)+AQ40)-AB40)&gt;0),((((F40+I40)+AO40)+AQ40)-AB40),0)</f>
        <v>130249.20895622096</v>
      </c>
      <c r="Z40" s="6">
        <f t="shared" si="35"/>
        <v>48095.7077616128</v>
      </c>
      <c r="AA40" s="4">
        <f t="shared" si="36"/>
        <v>0.36925911602103173</v>
      </c>
      <c r="AB40" s="6">
        <f t="shared" si="24"/>
        <v>-130148.19885521084</v>
      </c>
      <c r="AC40" s="6">
        <f t="shared" si="37"/>
        <v>182846.73353640412</v>
      </c>
      <c r="AD40" s="10">
        <v>50000</v>
      </c>
      <c r="AE40" s="5">
        <f t="shared" si="25"/>
        <v>0.15</v>
      </c>
      <c r="AF40" s="10">
        <f t="shared" si="17"/>
        <v>0</v>
      </c>
      <c r="AG40" s="5">
        <f t="shared" si="26"/>
        <v>0.03</v>
      </c>
      <c r="AH40" s="6">
        <f>IF(((P40+V40-AK40)&gt;AJ40),AJ40,IF((((P40+V40)+L40)&gt;0),(P40+V40-AK40),-L40))</f>
        <v>-1.6289262146775674E-07</v>
      </c>
      <c r="AI40" s="6">
        <f t="shared" si="38"/>
        <v>1.1402483502742973E-08</v>
      </c>
      <c r="AJ40" s="10">
        <f t="shared" si="27"/>
        <v>10680</v>
      </c>
      <c r="AK40" s="6">
        <f>IF(((P40+V40)&gt;AM40),AM40,IF((((P40+V40)+N40)&gt;0),(P40+V40),-N40))</f>
        <v>-2.1779571510219065E-26</v>
      </c>
      <c r="AL40" s="6">
        <f t="shared" si="18"/>
        <v>2.1779571510219067E-28</v>
      </c>
      <c r="AM40" s="10">
        <f t="shared" si="34"/>
        <v>5340</v>
      </c>
      <c r="AN40" s="6">
        <f>IF(((((((((F40+I40)-D40)-Z40)-AB40)-AH40-AK40)+AP40)+P40)&gt;0),((((((F40+I40)-D40)-Z40)-AB40)-AH40-AK40)+AP40),-P40)</f>
        <v>-3.0680518301677167E-10</v>
      </c>
      <c r="AO40" s="6">
        <f t="shared" si="39"/>
        <v>2.1476362811174018E-11</v>
      </c>
      <c r="AP40" s="6">
        <f t="shared" si="40"/>
        <v>101.0101010101007</v>
      </c>
      <c r="AQ40" s="6">
        <f t="shared" si="41"/>
        <v>101.01010101010101</v>
      </c>
      <c r="AR40" s="6">
        <f>IF(Y40&lt;AS40,0,(IF(Y40&lt;(AS40+AT40),((Y40-AS40)*AV40),IF(Y40&lt;(AS40+AU40),(AT40*AV40+(Y40-AS40-AT40)*AW40),(AT40*AV40+(AU40-AT40)*AW40+(Y40-AS40-AU40)*AX40)))))</f>
        <v>42109.68358248838</v>
      </c>
      <c r="AS40" s="10">
        <f t="shared" si="28"/>
        <v>7475</v>
      </c>
      <c r="AT40" s="10">
        <f t="shared" si="29"/>
        <v>35000</v>
      </c>
      <c r="AU40" s="10">
        <f t="shared" si="30"/>
        <v>150000</v>
      </c>
      <c r="AV40" s="5">
        <f t="shared" si="31"/>
        <v>0.2</v>
      </c>
      <c r="AW40" s="5">
        <f t="shared" si="32"/>
        <v>0.4</v>
      </c>
      <c r="AX40" s="5">
        <f t="shared" si="33"/>
        <v>0.5</v>
      </c>
      <c r="AY40" s="6">
        <f>IF(Y40&lt;AZ40,0,(IF(Y40&lt;BA40,(Y40-AZ40)*BB40,(BA40-AZ40)*BB40+(Y40-BA40)*BC40)))</f>
        <v>5986.02417912442</v>
      </c>
      <c r="AZ40" s="13">
        <v>7228</v>
      </c>
      <c r="BA40" s="13">
        <v>42484</v>
      </c>
      <c r="BB40" s="14">
        <v>0.12</v>
      </c>
      <c r="BC40" s="14">
        <v>0.02</v>
      </c>
    </row>
    <row r="41" spans="1:55" ht="12.75">
      <c r="A41" s="1">
        <f t="shared" si="42"/>
        <v>2050</v>
      </c>
      <c r="B41" s="1">
        <f t="shared" si="19"/>
        <v>68</v>
      </c>
      <c r="C41" s="6">
        <f t="shared" si="8"/>
        <v>2674895.738159416</v>
      </c>
      <c r="D41" s="6">
        <f t="shared" si="43"/>
        <v>86589.79072999422</v>
      </c>
      <c r="E41" s="2">
        <f t="shared" si="20"/>
        <v>0.02</v>
      </c>
      <c r="F41" s="6">
        <f t="shared" si="44"/>
        <v>0</v>
      </c>
      <c r="G41" s="2">
        <f t="shared" si="21"/>
        <v>0.035</v>
      </c>
      <c r="H41" s="3">
        <f>IF((U41&gt;(D41*1.5)),1,0)</f>
        <v>1</v>
      </c>
      <c r="I41" s="9">
        <f t="shared" si="22"/>
        <v>0</v>
      </c>
      <c r="J41" s="6">
        <f>(J40+AB40)+AC40</f>
        <v>2664794.7280583945</v>
      </c>
      <c r="K41" s="2">
        <f t="shared" si="45"/>
        <v>0.07</v>
      </c>
      <c r="L41" s="6">
        <f>(L40+AH40)+AI40</f>
        <v>1.1402483502742973E-08</v>
      </c>
      <c r="M41" s="2">
        <f t="shared" si="46"/>
        <v>0.07</v>
      </c>
      <c r="N41" s="6">
        <f>(N40+AK40)+AL40</f>
        <v>2.1779571510219067E-28</v>
      </c>
      <c r="O41" s="2">
        <f t="shared" si="13"/>
        <v>0.01</v>
      </c>
      <c r="P41" s="6">
        <f>(P40+AN40)+AO40</f>
        <v>2.1476362811174018E-11</v>
      </c>
      <c r="Q41" s="2">
        <f t="shared" si="47"/>
        <v>0.07</v>
      </c>
      <c r="R41" s="6">
        <f>(R40+AQ40)-AP40</f>
        <v>10101.0101010101</v>
      </c>
      <c r="S41" s="2">
        <f t="shared" si="48"/>
        <v>0.01</v>
      </c>
      <c r="T41" s="10">
        <f t="shared" si="23"/>
        <v>10000</v>
      </c>
      <c r="U41" s="6">
        <f>((AC41+AI41)+AO41)+AQ41</f>
        <v>186636.64106509852</v>
      </c>
      <c r="V41" s="6">
        <f>IF((D41&gt;((F41+I41)-Z41)),(((F41+I41)-D41)-Z41),0)</f>
        <v>-135878.0719446416</v>
      </c>
      <c r="W41" s="6">
        <f>IF(((((AB41+AH41+AK41)+AN41)-AP41)&gt;0),(((AB41+AH41+AK41)+AN41)-AP41),0)</f>
        <v>0</v>
      </c>
      <c r="X41" s="6">
        <f t="shared" si="16"/>
        <v>0</v>
      </c>
      <c r="Y41" s="6">
        <f>IF((((((F41+I41)+AO41)+AQ41)-AB41)&gt;0),((((F41+I41)+AO41)+AQ41)-AB41),0)</f>
        <v>133088.66955868423</v>
      </c>
      <c r="Z41" s="6">
        <f t="shared" si="35"/>
        <v>49288.28121464738</v>
      </c>
      <c r="AA41" s="4">
        <f t="shared" si="36"/>
        <v>0.37034167805632895</v>
      </c>
      <c r="AB41" s="6">
        <f t="shared" si="24"/>
        <v>-132987.65945767413</v>
      </c>
      <c r="AC41" s="6">
        <f t="shared" si="37"/>
        <v>186535.63096408764</v>
      </c>
      <c r="AD41" s="10">
        <v>50000</v>
      </c>
      <c r="AE41" s="5">
        <f t="shared" si="25"/>
        <v>0.15</v>
      </c>
      <c r="AF41" s="10">
        <f t="shared" si="17"/>
        <v>0</v>
      </c>
      <c r="AG41" s="5">
        <f t="shared" si="26"/>
        <v>0.03</v>
      </c>
      <c r="AH41" s="6">
        <f>IF(((P41+V41-AK41)&gt;AJ41),AJ41,IF((((P41+V41)+L41)&gt;0),(P41+V41-AK41),-L41))</f>
        <v>-1.1402483502742973E-08</v>
      </c>
      <c r="AI41" s="6">
        <f t="shared" si="38"/>
        <v>7.981738451920082E-10</v>
      </c>
      <c r="AJ41" s="10">
        <f t="shared" si="27"/>
        <v>10680</v>
      </c>
      <c r="AK41" s="6">
        <f>IF(((P41+V41)&gt;AM41),AM41,IF((((P41+V41)+N41)&gt;0),(P41+V41),-N41))</f>
        <v>-2.1779571510219067E-28</v>
      </c>
      <c r="AL41" s="6">
        <f t="shared" si="18"/>
        <v>2.1779571510219066E-30</v>
      </c>
      <c r="AM41" s="10">
        <f t="shared" si="34"/>
        <v>5340</v>
      </c>
      <c r="AN41" s="6">
        <f>IF(((((((((F41+I41)-D41)-Z41)-AB41)-AH41-AK41)+AP41)+P41)&gt;0),((((((F41+I41)-D41)-Z41)-AB41)-AH41-AK41)+AP41),-P41)</f>
        <v>-2.1476362811174018E-11</v>
      </c>
      <c r="AO41" s="6">
        <f t="shared" si="39"/>
        <v>1.5033453967821814E-12</v>
      </c>
      <c r="AP41" s="6">
        <f t="shared" si="40"/>
        <v>101.0101010101007</v>
      </c>
      <c r="AQ41" s="6">
        <f t="shared" si="41"/>
        <v>101.01010101010101</v>
      </c>
      <c r="AR41" s="6">
        <f>IF(Y41&lt;AS41,0,(IF(Y41&lt;(AS41+AT41),((Y41-AS41)*AV41),IF(Y41&lt;(AS41+AU41),(AT41*AV41+(Y41-AS41-AT41)*AW41),(AT41*AV41+(AU41-AT41)*AW41+(Y41-AS41-AU41)*AX41)))))</f>
        <v>43245.46782347369</v>
      </c>
      <c r="AS41" s="10">
        <f t="shared" si="28"/>
        <v>7475</v>
      </c>
      <c r="AT41" s="10">
        <f t="shared" si="29"/>
        <v>35000</v>
      </c>
      <c r="AU41" s="10">
        <f t="shared" si="30"/>
        <v>150000</v>
      </c>
      <c r="AV41" s="5">
        <f t="shared" si="31"/>
        <v>0.2</v>
      </c>
      <c r="AW41" s="5">
        <f t="shared" si="32"/>
        <v>0.4</v>
      </c>
      <c r="AX41" s="5">
        <f t="shared" si="33"/>
        <v>0.5</v>
      </c>
      <c r="AY41" s="6">
        <f>IF(Y41&lt;AZ41,0,(IF(Y41&lt;BA41,(Y41-AZ41)*BB41,(BA41-AZ41)*BB41+(Y41-BA41)*BC41)))</f>
        <v>6042.813391173685</v>
      </c>
      <c r="AZ41" s="13">
        <v>7228</v>
      </c>
      <c r="BA41" s="13">
        <v>42484</v>
      </c>
      <c r="BB41" s="14">
        <v>0.12</v>
      </c>
      <c r="BC41" s="14">
        <v>0.02</v>
      </c>
    </row>
    <row r="42" spans="1:55" ht="12.75">
      <c r="A42" s="1">
        <f t="shared" si="42"/>
        <v>2051</v>
      </c>
      <c r="B42" s="1">
        <f t="shared" si="19"/>
        <v>69</v>
      </c>
      <c r="C42" s="6">
        <f t="shared" si="8"/>
        <v>2728443.709665819</v>
      </c>
      <c r="D42" s="6">
        <f t="shared" si="43"/>
        <v>88321.5865445941</v>
      </c>
      <c r="E42" s="2">
        <f t="shared" si="20"/>
        <v>0.02</v>
      </c>
      <c r="F42" s="6">
        <f t="shared" si="44"/>
        <v>0</v>
      </c>
      <c r="G42" s="2">
        <f t="shared" si="21"/>
        <v>0.035</v>
      </c>
      <c r="H42" s="3">
        <f>IF((U42&gt;(D42*1.5)),1,0)</f>
        <v>1</v>
      </c>
      <c r="I42" s="9">
        <f t="shared" si="22"/>
        <v>0</v>
      </c>
      <c r="J42" s="6">
        <f>(J41+AB41)+AC41</f>
        <v>2718342.699564808</v>
      </c>
      <c r="K42" s="2">
        <f t="shared" si="45"/>
        <v>0.07</v>
      </c>
      <c r="L42" s="6">
        <f>(L41+AH41)+AI41</f>
        <v>7.981738451920082E-10</v>
      </c>
      <c r="M42" s="2">
        <f t="shared" si="46"/>
        <v>0.07</v>
      </c>
      <c r="N42" s="6">
        <f>(N41+AK41)+AL41</f>
        <v>2.1779571510219066E-30</v>
      </c>
      <c r="O42" s="2">
        <f t="shared" si="13"/>
        <v>0.01</v>
      </c>
      <c r="P42" s="6">
        <f>(P41+AN41)+AO41</f>
        <v>1.5033453967821814E-12</v>
      </c>
      <c r="Q42" s="2">
        <f t="shared" si="47"/>
        <v>0.07</v>
      </c>
      <c r="R42" s="6">
        <f>(R41+AQ41)-AP41</f>
        <v>10101.0101010101</v>
      </c>
      <c r="S42" s="2">
        <f t="shared" si="48"/>
        <v>0.01</v>
      </c>
      <c r="T42" s="10">
        <f t="shared" si="23"/>
        <v>10000</v>
      </c>
      <c r="U42" s="6">
        <f>((AC42+AI42)+AO42)+AQ42</f>
        <v>190384.99907054674</v>
      </c>
      <c r="V42" s="6">
        <f>IF((D42&gt;((F42+I42)-Z42)),(((F42+I42)-D42)-Z42),0)</f>
        <v>-138823.84100376748</v>
      </c>
      <c r="W42" s="6">
        <f>IF(((((AB42+AH42+AK42)+AN42)-AP42)&gt;0),(((AB42+AH42+AK42)+AN42)-AP42),0)</f>
        <v>0</v>
      </c>
      <c r="X42" s="6">
        <f t="shared" si="16"/>
        <v>0</v>
      </c>
      <c r="Y42" s="6">
        <f>IF((((((F42+I42)+AO42)+AQ42)-AB42)&gt;0),((((F42+I42)+AO42)+AQ42)-AB42),0)</f>
        <v>135979.0820456509</v>
      </c>
      <c r="Z42" s="6">
        <f t="shared" si="35"/>
        <v>50502.25445917338</v>
      </c>
      <c r="AA42" s="4">
        <f t="shared" si="36"/>
        <v>0.3713972303638494</v>
      </c>
      <c r="AB42" s="6">
        <f t="shared" si="24"/>
        <v>-135878.0719446408</v>
      </c>
      <c r="AC42" s="6">
        <f t="shared" si="37"/>
        <v>190283.9889695366</v>
      </c>
      <c r="AD42" s="10">
        <v>50000</v>
      </c>
      <c r="AE42" s="5">
        <f t="shared" si="25"/>
        <v>0.15</v>
      </c>
      <c r="AF42" s="10">
        <f t="shared" si="17"/>
        <v>0</v>
      </c>
      <c r="AG42" s="5">
        <f t="shared" si="26"/>
        <v>0.03</v>
      </c>
      <c r="AH42" s="6">
        <f>IF(((P42+V42-AK42)&gt;AJ42),AJ42,IF((((P42+V42)+L42)&gt;0),(P42+V42-AK42),-L42))</f>
        <v>-7.981738451920082E-10</v>
      </c>
      <c r="AI42" s="6">
        <f t="shared" si="38"/>
        <v>5.587216916344058E-11</v>
      </c>
      <c r="AJ42" s="10">
        <f t="shared" si="27"/>
        <v>10680</v>
      </c>
      <c r="AK42" s="6">
        <f>IF(((P42+V42)&gt;AM42),AM42,IF((((P42+V42)+N42)&gt;0),(P42+V42),-N42))</f>
        <v>-2.1779571510219066E-30</v>
      </c>
      <c r="AL42" s="6">
        <f t="shared" si="18"/>
        <v>2.1779571510219067E-32</v>
      </c>
      <c r="AM42" s="10">
        <f t="shared" si="34"/>
        <v>5340</v>
      </c>
      <c r="AN42" s="6">
        <f>IF(((((((((F42+I42)-D42)-Z42)-AB42)-AH42-AK42)+AP42)+P42)&gt;0),((((((F42+I42)-D42)-Z42)-AB42)-AH42-AK42)+AP42),-P42)</f>
        <v>-1.5033453967821814E-12</v>
      </c>
      <c r="AO42" s="6">
        <f t="shared" si="39"/>
        <v>1.0523417777475271E-13</v>
      </c>
      <c r="AP42" s="6">
        <f t="shared" si="40"/>
        <v>101.0101010101007</v>
      </c>
      <c r="AQ42" s="6">
        <f t="shared" si="41"/>
        <v>101.01010101010101</v>
      </c>
      <c r="AR42" s="6">
        <f>IF(Y42&lt;AS42,0,(IF(Y42&lt;(AS42+AT42),((Y42-AS42)*AV42),IF(Y42&lt;(AS42+AU42),(AT42*AV42+(Y42-AS42-AT42)*AW42),(AT42*AV42+(AU42-AT42)*AW42+(Y42-AS42-AU42)*AX42)))))</f>
        <v>44401.63281826036</v>
      </c>
      <c r="AS42" s="10">
        <f t="shared" si="28"/>
        <v>7475</v>
      </c>
      <c r="AT42" s="10">
        <f t="shared" si="29"/>
        <v>35000</v>
      </c>
      <c r="AU42" s="10">
        <f t="shared" si="30"/>
        <v>150000</v>
      </c>
      <c r="AV42" s="5">
        <f t="shared" si="31"/>
        <v>0.2</v>
      </c>
      <c r="AW42" s="5">
        <f t="shared" si="32"/>
        <v>0.4</v>
      </c>
      <c r="AX42" s="5">
        <f t="shared" si="33"/>
        <v>0.5</v>
      </c>
      <c r="AY42" s="6">
        <f>IF(Y42&lt;AZ42,0,(IF(Y42&lt;BA42,(Y42-AZ42)*BB42,(BA42-AZ42)*BB42+(Y42-BA42)*BC42)))</f>
        <v>6100.621640913018</v>
      </c>
      <c r="AZ42" s="13">
        <v>7228</v>
      </c>
      <c r="BA42" s="13">
        <v>42484</v>
      </c>
      <c r="BB42" s="14">
        <v>0.12</v>
      </c>
      <c r="BC42" s="14">
        <v>0.02</v>
      </c>
    </row>
    <row r="43" spans="1:55" ht="12.75">
      <c r="A43" s="1">
        <f t="shared" si="42"/>
        <v>2052</v>
      </c>
      <c r="B43" s="1">
        <f t="shared" si="19"/>
        <v>70</v>
      </c>
      <c r="C43" s="6">
        <f t="shared" si="8"/>
        <v>2782849.6266907137</v>
      </c>
      <c r="D43" s="6">
        <f t="shared" si="43"/>
        <v>90088.01827548599</v>
      </c>
      <c r="E43" s="2">
        <f t="shared" si="20"/>
        <v>0.02</v>
      </c>
      <c r="F43" s="6">
        <f t="shared" si="44"/>
        <v>0</v>
      </c>
      <c r="G43" s="2">
        <f t="shared" si="21"/>
        <v>0.035</v>
      </c>
      <c r="H43" s="3">
        <f>IF((U43&gt;(D43*1.5)),1,0)</f>
        <v>1</v>
      </c>
      <c r="I43" s="9">
        <f t="shared" si="22"/>
        <v>0</v>
      </c>
      <c r="J43" s="6">
        <f>(J42+AB42)+AC42</f>
        <v>2772748.6165897036</v>
      </c>
      <c r="K43" s="2">
        <f t="shared" si="45"/>
        <v>0.07</v>
      </c>
      <c r="L43" s="6">
        <f>(L42+AH42)+AI42</f>
        <v>5.587216916344058E-11</v>
      </c>
      <c r="M43" s="2">
        <f t="shared" si="46"/>
        <v>0.07</v>
      </c>
      <c r="N43" s="6">
        <f>(N42+AK42)+AL42</f>
        <v>2.1779571510219067E-32</v>
      </c>
      <c r="O43" s="2">
        <f t="shared" si="13"/>
        <v>0.01</v>
      </c>
      <c r="P43" s="6">
        <f>(P42+AN42)+AO42</f>
        <v>1.0523417777475271E-13</v>
      </c>
      <c r="Q43" s="2">
        <f t="shared" si="47"/>
        <v>0.07</v>
      </c>
      <c r="R43" s="6">
        <f>(R42+AQ42)-AP42</f>
        <v>10101.0101010101</v>
      </c>
      <c r="S43" s="2">
        <f t="shared" si="48"/>
        <v>0.01</v>
      </c>
      <c r="T43" s="10">
        <f t="shared" si="23"/>
        <v>10000</v>
      </c>
      <c r="U43" s="6">
        <f>((AC43+AI43)+AO43)+AQ43</f>
        <v>194193.41326228937</v>
      </c>
      <c r="V43" s="6">
        <f>IF((D43&gt;((F43+I43)-Z43)),(((F43+I43)-D43)-Z43),0)</f>
        <v>-141827.49573949253</v>
      </c>
      <c r="W43" s="6">
        <f>IF(((((AB43+AH43+AK43)+AN43)-AP43)&gt;0),(((AB43+AH43+AK43)+AN43)-AP43),0)</f>
        <v>0</v>
      </c>
      <c r="X43" s="6">
        <f t="shared" si="16"/>
        <v>0</v>
      </c>
      <c r="Y43" s="6">
        <f>IF((((((F43+I43)+AO43)+AQ43)-AB43)&gt;0),((((F43+I43)+AO43)+AQ43)-AB43),0)</f>
        <v>138924.8511047775</v>
      </c>
      <c r="Z43" s="6">
        <f t="shared" si="35"/>
        <v>51739.47746400656</v>
      </c>
      <c r="AA43" s="4">
        <f t="shared" si="36"/>
        <v>0.372427805770938</v>
      </c>
      <c r="AB43" s="6">
        <f t="shared" si="24"/>
        <v>-138823.84100376742</v>
      </c>
      <c r="AC43" s="6">
        <f t="shared" si="37"/>
        <v>194092.40316127928</v>
      </c>
      <c r="AD43" s="10">
        <v>50000</v>
      </c>
      <c r="AE43" s="5">
        <f t="shared" si="25"/>
        <v>0.15</v>
      </c>
      <c r="AF43" s="10">
        <f t="shared" si="17"/>
        <v>0</v>
      </c>
      <c r="AG43" s="5">
        <f t="shared" si="26"/>
        <v>0.03</v>
      </c>
      <c r="AH43" s="6">
        <f>IF(((P43+V43-AK43)&gt;AJ43),AJ43,IF((((P43+V43)+L43)&gt;0),(P43+V43-AK43),-L43))</f>
        <v>-5.587216916344058E-11</v>
      </c>
      <c r="AI43" s="6">
        <f t="shared" si="38"/>
        <v>3.9110518414408405E-12</v>
      </c>
      <c r="AJ43" s="10">
        <f t="shared" si="27"/>
        <v>10680</v>
      </c>
      <c r="AK43" s="6">
        <f>IF(((P43+V43)&gt;AM43),AM43,IF((((P43+V43)+N43)&gt;0),(P43+V43),-N43))</f>
        <v>-2.1779571510219067E-32</v>
      </c>
      <c r="AL43" s="6">
        <f t="shared" si="18"/>
        <v>2.1779571510219065E-34</v>
      </c>
      <c r="AM43" s="10">
        <f t="shared" si="34"/>
        <v>5340</v>
      </c>
      <c r="AN43" s="6">
        <f>IF(((((((((F43+I43)-D43)-Z43)-AB43)-AH43-AK43)+AP43)+P43)&gt;0),((((((F43+I43)-D43)-Z43)-AB43)-AH43-AK43)+AP43),-P43)</f>
        <v>-1.0523417777475271E-13</v>
      </c>
      <c r="AO43" s="6">
        <f t="shared" si="39"/>
        <v>7.36639244423269E-15</v>
      </c>
      <c r="AP43" s="6">
        <f t="shared" si="40"/>
        <v>101.0101010101007</v>
      </c>
      <c r="AQ43" s="6">
        <f t="shared" si="41"/>
        <v>101.01010101010101</v>
      </c>
      <c r="AR43" s="6">
        <f>IF(Y43&lt;AS43,0,(IF(Y43&lt;(AS43+AT43),((Y43-AS43)*AV43),IF(Y43&lt;(AS43+AU43),(AT43*AV43+(Y43-AS43-AT43)*AW43),(AT43*AV43+(AU43-AT43)*AW43+(Y43-AS43-AU43)*AX43)))))</f>
        <v>45579.94044191101</v>
      </c>
      <c r="AS43" s="10">
        <f t="shared" si="28"/>
        <v>7475</v>
      </c>
      <c r="AT43" s="10">
        <f t="shared" si="29"/>
        <v>35000</v>
      </c>
      <c r="AU43" s="10">
        <f t="shared" si="30"/>
        <v>150000</v>
      </c>
      <c r="AV43" s="5">
        <f t="shared" si="31"/>
        <v>0.2</v>
      </c>
      <c r="AW43" s="5">
        <f t="shared" si="32"/>
        <v>0.4</v>
      </c>
      <c r="AX43" s="5">
        <f t="shared" si="33"/>
        <v>0.5</v>
      </c>
      <c r="AY43" s="6">
        <f>IF(Y43&lt;AZ43,0,(IF(Y43&lt;BA43,(Y43-AZ43)*BB43,(BA43-AZ43)*BB43+(Y43-BA43)*BC43)))</f>
        <v>6159.53702209555</v>
      </c>
      <c r="AZ43" s="13">
        <v>7228</v>
      </c>
      <c r="BA43" s="13">
        <v>42484</v>
      </c>
      <c r="BB43" s="14">
        <v>0.12</v>
      </c>
      <c r="BC43" s="14">
        <v>0.02</v>
      </c>
    </row>
    <row r="44" spans="1:55" ht="12.75">
      <c r="A44" s="1">
        <f t="shared" si="42"/>
        <v>2053</v>
      </c>
      <c r="B44" s="1">
        <f t="shared" si="19"/>
        <v>71</v>
      </c>
      <c r="C44" s="6">
        <f t="shared" si="8"/>
        <v>2838118.188848226</v>
      </c>
      <c r="D44" s="6">
        <f t="shared" si="43"/>
        <v>91889.7786409957</v>
      </c>
      <c r="E44" s="2">
        <f t="shared" si="20"/>
        <v>0.02</v>
      </c>
      <c r="F44" s="6">
        <f t="shared" si="44"/>
        <v>0</v>
      </c>
      <c r="G44" s="2">
        <f t="shared" si="21"/>
        <v>0.035</v>
      </c>
      <c r="H44" s="3">
        <f>IF((U44&gt;(D44*1.5)),1,0)</f>
        <v>1</v>
      </c>
      <c r="I44" s="9">
        <f t="shared" si="22"/>
        <v>0</v>
      </c>
      <c r="J44" s="6">
        <f>(J43+AB43)+AC43</f>
        <v>2828017.178747216</v>
      </c>
      <c r="K44" s="2">
        <f t="shared" si="45"/>
        <v>0.07</v>
      </c>
      <c r="L44" s="6">
        <f>(L43+AH43)+AI43</f>
        <v>3.9110518414408405E-12</v>
      </c>
      <c r="M44" s="2">
        <f t="shared" si="46"/>
        <v>0.07</v>
      </c>
      <c r="N44" s="6">
        <f>(N43+AK43)+AL43</f>
        <v>2.1779571510219065E-34</v>
      </c>
      <c r="O44" s="2">
        <f t="shared" si="13"/>
        <v>0.01</v>
      </c>
      <c r="P44" s="6">
        <f>(P43+AN43)+AO43</f>
        <v>7.36639244423269E-15</v>
      </c>
      <c r="Q44" s="2">
        <f t="shared" si="47"/>
        <v>0.07</v>
      </c>
      <c r="R44" s="6">
        <f>(R43+AQ43)-AP43</f>
        <v>10101.0101010101</v>
      </c>
      <c r="S44" s="2">
        <f t="shared" si="48"/>
        <v>0.01</v>
      </c>
      <c r="T44" s="10">
        <f t="shared" si="23"/>
        <v>10000</v>
      </c>
      <c r="U44" s="6">
        <f>((AC44+AI44)+AO44)+AQ44</f>
        <v>198062.2126133152</v>
      </c>
      <c r="V44" s="6">
        <f>IF((D44&gt;((F44+I44)-Z44)),(((F44+I44)-D44)-Z44),0)</f>
        <v>-144890.7910940068</v>
      </c>
      <c r="W44" s="6">
        <f>IF(((((AB44+AH44+AK44)+AN44)-AP44)&gt;0),(((AB44+AH44+AK44)+AN44)-AP44),0)</f>
        <v>0</v>
      </c>
      <c r="X44" s="6">
        <f t="shared" si="16"/>
        <v>0</v>
      </c>
      <c r="Y44" s="6">
        <f>IF((((((F44+I44)+AO44)+AQ44)-AB44)&gt;0),((((F44+I44)+AO44)+AQ44)-AB44),0)</f>
        <v>141928.50584050262</v>
      </c>
      <c r="Z44" s="6">
        <f t="shared" si="35"/>
        <v>53001.0124530111</v>
      </c>
      <c r="AA44" s="4">
        <f t="shared" si="36"/>
        <v>0.37343458341323577</v>
      </c>
      <c r="AB44" s="6">
        <f t="shared" si="24"/>
        <v>-141827.49573949253</v>
      </c>
      <c r="AC44" s="6">
        <f t="shared" si="37"/>
        <v>197961.2025123051</v>
      </c>
      <c r="AD44" s="10">
        <v>50000</v>
      </c>
      <c r="AE44" s="5">
        <f t="shared" si="25"/>
        <v>0.15</v>
      </c>
      <c r="AF44" s="10">
        <f t="shared" si="17"/>
        <v>0</v>
      </c>
      <c r="AG44" s="5">
        <f t="shared" si="26"/>
        <v>0.03</v>
      </c>
      <c r="AH44" s="6">
        <f>IF(((P44+V44-AK44)&gt;AJ44),AJ44,IF((((P44+V44)+L44)&gt;0),(P44+V44-AK44),-L44))</f>
        <v>-3.9110518414408405E-12</v>
      </c>
      <c r="AI44" s="6">
        <f t="shared" si="38"/>
        <v>2.7377362890085884E-13</v>
      </c>
      <c r="AJ44" s="10">
        <f t="shared" si="27"/>
        <v>10680</v>
      </c>
      <c r="AK44" s="6">
        <f>IF(((P44+V44)&gt;AM44),AM44,IF((((P44+V44)+N44)&gt;0),(P44+V44),-N44))</f>
        <v>-2.1779571510219065E-34</v>
      </c>
      <c r="AL44" s="6">
        <f t="shared" si="18"/>
        <v>2.1779571510219065E-36</v>
      </c>
      <c r="AM44" s="10">
        <f t="shared" si="34"/>
        <v>5340</v>
      </c>
      <c r="AN44" s="6">
        <f>IF(((((((((F44+I44)-D44)-Z44)-AB44)-AH44-AK44)+AP44)+P44)&gt;0),((((((F44+I44)-D44)-Z44)-AB44)-AH44-AK44)+AP44),-P44)</f>
        <v>-7.36639244423269E-15</v>
      </c>
      <c r="AO44" s="6">
        <f t="shared" si="39"/>
        <v>5.156474710962884E-16</v>
      </c>
      <c r="AP44" s="6">
        <f t="shared" si="40"/>
        <v>101.0101010101007</v>
      </c>
      <c r="AQ44" s="6">
        <f t="shared" si="41"/>
        <v>101.01010101010101</v>
      </c>
      <c r="AR44" s="6">
        <f>IF(Y44&lt;AS44,0,(IF(Y44&lt;(AS44+AT44),((Y44-AS44)*AV44),IF(Y44&lt;(AS44+AU44),(AT44*AV44+(Y44-AS44-AT44)*AW44),(AT44*AV44+(AU44-AT44)*AW44+(Y44-AS44-AU44)*AX44)))))</f>
        <v>46781.40233620105</v>
      </c>
      <c r="AS44" s="10">
        <f t="shared" si="28"/>
        <v>7475</v>
      </c>
      <c r="AT44" s="10">
        <f t="shared" si="29"/>
        <v>35000</v>
      </c>
      <c r="AU44" s="10">
        <f t="shared" si="30"/>
        <v>150000</v>
      </c>
      <c r="AV44" s="5">
        <f t="shared" si="31"/>
        <v>0.2</v>
      </c>
      <c r="AW44" s="5">
        <f t="shared" si="32"/>
        <v>0.4</v>
      </c>
      <c r="AX44" s="5">
        <f t="shared" si="33"/>
        <v>0.5</v>
      </c>
      <c r="AY44" s="6">
        <f>IF(Y44&lt;AZ44,0,(IF(Y44&lt;BA44,(Y44-AZ44)*BB44,(BA44-AZ44)*BB44+(Y44-BA44)*BC44)))</f>
        <v>6219.610116810052</v>
      </c>
      <c r="AZ44" s="13">
        <v>7228</v>
      </c>
      <c r="BA44" s="13">
        <v>42484</v>
      </c>
      <c r="BB44" s="14">
        <v>0.12</v>
      </c>
      <c r="BC44" s="14">
        <v>0.02</v>
      </c>
    </row>
    <row r="45" spans="1:55" ht="12.75">
      <c r="A45" s="1">
        <f t="shared" si="42"/>
        <v>2054</v>
      </c>
      <c r="B45" s="1">
        <f t="shared" si="19"/>
        <v>72</v>
      </c>
      <c r="C45" s="6">
        <f t="shared" si="8"/>
        <v>2894251.8956210385</v>
      </c>
      <c r="D45" s="6">
        <f t="shared" si="43"/>
        <v>93727.57421381562</v>
      </c>
      <c r="E45" s="2">
        <f t="shared" si="20"/>
        <v>0.02</v>
      </c>
      <c r="F45" s="6">
        <f t="shared" si="44"/>
        <v>0</v>
      </c>
      <c r="G45" s="2">
        <f t="shared" si="21"/>
        <v>0.035</v>
      </c>
      <c r="H45" s="3">
        <f>IF((U45&gt;(D45*1.5)),1,0)</f>
        <v>1</v>
      </c>
      <c r="I45" s="9">
        <f t="shared" si="22"/>
        <v>0</v>
      </c>
      <c r="J45" s="6">
        <f>(J44+AB44)+AC44</f>
        <v>2884150.8855200284</v>
      </c>
      <c r="K45" s="2">
        <f t="shared" si="45"/>
        <v>0.07</v>
      </c>
      <c r="L45" s="6">
        <f>(L44+AH44)+AI44</f>
        <v>2.7377362890085884E-13</v>
      </c>
      <c r="M45" s="2">
        <f t="shared" si="46"/>
        <v>0.07</v>
      </c>
      <c r="N45" s="6">
        <f>(N44+AK44)+AL44</f>
        <v>2.1779571510219065E-36</v>
      </c>
      <c r="O45" s="2">
        <f t="shared" si="13"/>
        <v>0.01</v>
      </c>
      <c r="P45" s="6">
        <f>(P44+AN44)+AO44</f>
        <v>5.156474710962884E-16</v>
      </c>
      <c r="Q45" s="2">
        <f t="shared" si="47"/>
        <v>0.07</v>
      </c>
      <c r="R45" s="6">
        <f>(R44+AQ44)-AP44</f>
        <v>10101.0101010101</v>
      </c>
      <c r="S45" s="2">
        <f t="shared" si="48"/>
        <v>0.01</v>
      </c>
      <c r="T45" s="10">
        <f t="shared" si="23"/>
        <v>10000</v>
      </c>
      <c r="U45" s="6">
        <f>((AC45+AI45)+AO45)+AQ45</f>
        <v>201991.5720874121</v>
      </c>
      <c r="V45" s="6">
        <f>IF((D45&gt;((F45+I45)-Z45)),(((F45+I45)-D45)-Z45),0)</f>
        <v>-148015.17071572272</v>
      </c>
      <c r="W45" s="6">
        <f>IF(((((AB45+AH45+AK45)+AN45)-AP45)&gt;0),(((AB45+AH45+AK45)+AN45)-AP45),0)</f>
        <v>0</v>
      </c>
      <c r="X45" s="6">
        <f t="shared" si="16"/>
        <v>0</v>
      </c>
      <c r="Y45" s="6">
        <f>IF((((((F45+I45)+AO45)+AQ45)-AB45)&gt;0),((((F45+I45)+AO45)+AQ45)-AB45),0)</f>
        <v>144991.8011950169</v>
      </c>
      <c r="Z45" s="6">
        <f t="shared" si="35"/>
        <v>54287.59650190709</v>
      </c>
      <c r="AA45" s="4">
        <f t="shared" si="36"/>
        <v>0.3744183881741643</v>
      </c>
      <c r="AB45" s="6">
        <f t="shared" si="24"/>
        <v>-144890.7910940068</v>
      </c>
      <c r="AC45" s="6">
        <f t="shared" si="37"/>
        <v>201890.561986402</v>
      </c>
      <c r="AD45" s="10">
        <v>50000</v>
      </c>
      <c r="AE45" s="5">
        <f t="shared" si="25"/>
        <v>0.15</v>
      </c>
      <c r="AF45" s="10">
        <f t="shared" si="17"/>
        <v>0</v>
      </c>
      <c r="AG45" s="5">
        <f t="shared" si="26"/>
        <v>0.03</v>
      </c>
      <c r="AH45" s="6">
        <f>IF(((P45+V45-AK45)&gt;AJ45),AJ45,IF((((P45+V45)+L45)&gt;0),(P45+V45-AK45),-L45))</f>
        <v>-2.7377362890085884E-13</v>
      </c>
      <c r="AI45" s="6">
        <f t="shared" si="38"/>
        <v>1.916415402306012E-14</v>
      </c>
      <c r="AJ45" s="10">
        <f t="shared" si="27"/>
        <v>10680</v>
      </c>
      <c r="AK45" s="6">
        <f>IF(((P45+V45)&gt;AM45),AM45,IF((((P45+V45)+N45)&gt;0),(P45+V45),-N45))</f>
        <v>-2.1779571510219065E-36</v>
      </c>
      <c r="AL45" s="6">
        <f t="shared" si="18"/>
        <v>2.1779571510219066E-38</v>
      </c>
      <c r="AM45" s="10">
        <f t="shared" si="34"/>
        <v>5340</v>
      </c>
      <c r="AN45" s="6">
        <f>IF(((((((((F45+I45)-D45)-Z45)-AB45)-AH45-AK45)+AP45)+P45)&gt;0),((((((F45+I45)-D45)-Z45)-AB45)-AH45-AK45)+AP45),-P45)</f>
        <v>-5.156474710962884E-16</v>
      </c>
      <c r="AO45" s="6">
        <f t="shared" si="39"/>
        <v>3.609532297674019E-17</v>
      </c>
      <c r="AP45" s="6">
        <f t="shared" si="40"/>
        <v>101.0101010101007</v>
      </c>
      <c r="AQ45" s="6">
        <f t="shared" si="41"/>
        <v>101.01010101010101</v>
      </c>
      <c r="AR45" s="6">
        <f>IF(Y45&lt;AS45,0,(IF(Y45&lt;(AS45+AT45),((Y45-AS45)*AV45),IF(Y45&lt;(AS45+AU45),(AT45*AV45+(Y45-AS45-AT45)*AW45),(AT45*AV45+(AU45-AT45)*AW45+(Y45-AS45-AU45)*AX45)))))</f>
        <v>48006.720478006755</v>
      </c>
      <c r="AS45" s="10">
        <f t="shared" si="28"/>
        <v>7475</v>
      </c>
      <c r="AT45" s="10">
        <f t="shared" si="29"/>
        <v>35000</v>
      </c>
      <c r="AU45" s="10">
        <f t="shared" si="30"/>
        <v>150000</v>
      </c>
      <c r="AV45" s="5">
        <f t="shared" si="31"/>
        <v>0.2</v>
      </c>
      <c r="AW45" s="5">
        <f t="shared" si="32"/>
        <v>0.4</v>
      </c>
      <c r="AX45" s="5">
        <f t="shared" si="33"/>
        <v>0.5</v>
      </c>
      <c r="AY45" s="6">
        <f>IF(Y45&lt;AZ45,0,(IF(Y45&lt;BA45,(Y45-AZ45)*BB45,(BA45-AZ45)*BB45+(Y45-BA45)*BC45)))</f>
        <v>6280.876023900339</v>
      </c>
      <c r="AZ45" s="13">
        <v>7228</v>
      </c>
      <c r="BA45" s="13">
        <v>42484</v>
      </c>
      <c r="BB45" s="14">
        <v>0.12</v>
      </c>
      <c r="BC45" s="14">
        <v>0.02</v>
      </c>
    </row>
    <row r="46" spans="1:55" ht="12.75">
      <c r="A46" s="1">
        <f t="shared" si="42"/>
        <v>2055</v>
      </c>
      <c r="B46" s="1">
        <f t="shared" si="19"/>
        <v>73</v>
      </c>
      <c r="C46" s="6">
        <f t="shared" si="8"/>
        <v>2951251.6665134337</v>
      </c>
      <c r="D46" s="6">
        <f t="shared" si="43"/>
        <v>95602.12569809193</v>
      </c>
      <c r="E46" s="2">
        <f t="shared" si="20"/>
        <v>0.02</v>
      </c>
      <c r="F46" s="6">
        <f t="shared" si="44"/>
        <v>0</v>
      </c>
      <c r="G46" s="2">
        <f t="shared" si="21"/>
        <v>0.035</v>
      </c>
      <c r="H46" s="3">
        <f>IF((U46&gt;(D46*1.5)),1,0)</f>
        <v>1</v>
      </c>
      <c r="I46" s="9">
        <f t="shared" si="22"/>
        <v>0</v>
      </c>
      <c r="J46" s="6">
        <f>(J45+AB45)+AC45</f>
        <v>2941150.6564124236</v>
      </c>
      <c r="K46" s="2">
        <f t="shared" si="45"/>
        <v>0.07</v>
      </c>
      <c r="L46" s="6">
        <f>(L45+AH45)+AI45</f>
        <v>1.916415402306012E-14</v>
      </c>
      <c r="M46" s="2">
        <f t="shared" si="46"/>
        <v>0.07</v>
      </c>
      <c r="N46" s="6">
        <f>(N45+AK45)+AL45</f>
        <v>2.1779571510219066E-38</v>
      </c>
      <c r="O46" s="2">
        <f t="shared" si="13"/>
        <v>0.01</v>
      </c>
      <c r="P46" s="6">
        <f>(P45+AN45)+AO45</f>
        <v>3.609532297674019E-17</v>
      </c>
      <c r="Q46" s="2">
        <f t="shared" si="47"/>
        <v>0.07</v>
      </c>
      <c r="R46" s="6">
        <f>(R45+AQ45)-AP45</f>
        <v>10101.0101010101</v>
      </c>
      <c r="S46" s="2">
        <f t="shared" si="48"/>
        <v>0.01</v>
      </c>
      <c r="T46" s="10">
        <f t="shared" si="23"/>
        <v>10000</v>
      </c>
      <c r="U46" s="6">
        <f>((AC46+AI46)+AO46)+AQ46</f>
        <v>205981.55604987976</v>
      </c>
      <c r="V46" s="6">
        <f>IF((D46&gt;((F46+I46)-Z46)),(((F46+I46)-D46)-Z46),0)</f>
        <v>-151201.9616411197</v>
      </c>
      <c r="W46" s="6">
        <f>IF(((((AB46+AH46+AK46)+AN46)-AP46)&gt;0),(((AB46+AH46+AK46)+AN46)-AP46),0)</f>
        <v>0</v>
      </c>
      <c r="X46" s="6">
        <f t="shared" si="16"/>
        <v>0</v>
      </c>
      <c r="Y46" s="6">
        <f>IF((((((F46+I46)+AO46)+AQ46)-AB46)&gt;0),((((F46+I46)+AO46)+AQ46)-AB46),0)</f>
        <v>148116.1808167328</v>
      </c>
      <c r="Z46" s="6">
        <f t="shared" si="35"/>
        <v>55599.83594302778</v>
      </c>
      <c r="AA46" s="4">
        <f t="shared" si="36"/>
        <v>0.375379891895961</v>
      </c>
      <c r="AB46" s="6">
        <f t="shared" si="24"/>
        <v>-148015.17071572272</v>
      </c>
      <c r="AC46" s="6">
        <f t="shared" si="37"/>
        <v>205880.54594886967</v>
      </c>
      <c r="AD46" s="10">
        <v>50000</v>
      </c>
      <c r="AE46" s="5">
        <f t="shared" si="25"/>
        <v>0.15</v>
      </c>
      <c r="AF46" s="10">
        <f t="shared" si="17"/>
        <v>0</v>
      </c>
      <c r="AG46" s="5">
        <f t="shared" si="26"/>
        <v>0.03</v>
      </c>
      <c r="AH46" s="6">
        <f>IF(((P46+V46-AK46)&gt;AJ46),AJ46,IF((((P46+V46)+L46)&gt;0),(P46+V46-AK46),-L46))</f>
        <v>-1.916415402306012E-14</v>
      </c>
      <c r="AI46" s="6">
        <f t="shared" si="38"/>
        <v>1.3414907816142087E-15</v>
      </c>
      <c r="AJ46" s="10">
        <f t="shared" si="27"/>
        <v>10680</v>
      </c>
      <c r="AK46" s="6">
        <f>IF(((P46+V46)&gt;AM46),AM46,IF((((P46+V46)+N46)&gt;0),(P46+V46),-N46))</f>
        <v>-2.1779571510219066E-38</v>
      </c>
      <c r="AL46" s="6">
        <f t="shared" si="18"/>
        <v>2.177957151021907E-40</v>
      </c>
      <c r="AM46" s="10">
        <f t="shared" si="34"/>
        <v>5340</v>
      </c>
      <c r="AN46" s="6">
        <f>IF(((((((((F46+I46)-D46)-Z46)-AB46)-AH46-AK46)+AP46)+P46)&gt;0),((((((F46+I46)-D46)-Z46)-AB46)-AH46-AK46)+AP46),-P46)</f>
        <v>-3.609532297674019E-17</v>
      </c>
      <c r="AO46" s="6">
        <f t="shared" si="39"/>
        <v>2.5266726083718135E-18</v>
      </c>
      <c r="AP46" s="6">
        <f t="shared" si="40"/>
        <v>101.0101010101007</v>
      </c>
      <c r="AQ46" s="6">
        <f t="shared" si="41"/>
        <v>101.01010101010101</v>
      </c>
      <c r="AR46" s="6">
        <f>IF(Y46&lt;AS46,0,(IF(Y46&lt;(AS46+AT46),((Y46-AS46)*AV46),IF(Y46&lt;(AS46+AU46),(AT46*AV46+(Y46-AS46-AT46)*AW46),(AT46*AV46+(AU46-AT46)*AW46+(Y46-AS46-AU46)*AX46)))))</f>
        <v>49256.472326693125</v>
      </c>
      <c r="AS46" s="10">
        <f t="shared" si="28"/>
        <v>7475</v>
      </c>
      <c r="AT46" s="10">
        <f t="shared" si="29"/>
        <v>35000</v>
      </c>
      <c r="AU46" s="10">
        <f t="shared" si="30"/>
        <v>150000</v>
      </c>
      <c r="AV46" s="5">
        <f t="shared" si="31"/>
        <v>0.2</v>
      </c>
      <c r="AW46" s="5">
        <f t="shared" si="32"/>
        <v>0.4</v>
      </c>
      <c r="AX46" s="5">
        <f t="shared" si="33"/>
        <v>0.5</v>
      </c>
      <c r="AY46" s="6">
        <f>IF(Y46&lt;AZ46,0,(IF(Y46&lt;BA46,(Y46-AZ46)*BB46,(BA46-AZ46)*BB46+(Y46-BA46)*BC46)))</f>
        <v>6343.363616334656</v>
      </c>
      <c r="AZ46" s="13">
        <v>7228</v>
      </c>
      <c r="BA46" s="13">
        <v>42484</v>
      </c>
      <c r="BB46" s="14">
        <v>0.12</v>
      </c>
      <c r="BC46" s="14">
        <v>0.02</v>
      </c>
    </row>
    <row r="47" spans="1:55" ht="12.75">
      <c r="A47" s="1">
        <f t="shared" si="42"/>
        <v>2056</v>
      </c>
      <c r="B47" s="1">
        <f t="shared" si="19"/>
        <v>74</v>
      </c>
      <c r="C47" s="6">
        <f t="shared" si="8"/>
        <v>3009117.0417465805</v>
      </c>
      <c r="D47" s="6">
        <f t="shared" si="43"/>
        <v>97514.16821205377</v>
      </c>
      <c r="E47" s="2">
        <f t="shared" si="20"/>
        <v>0.02</v>
      </c>
      <c r="F47" s="6">
        <f t="shared" si="44"/>
        <v>0</v>
      </c>
      <c r="G47" s="2">
        <f t="shared" si="21"/>
        <v>0.035</v>
      </c>
      <c r="H47" s="3">
        <f>IF((U47&gt;(D47*1.5)),1,0)</f>
        <v>1</v>
      </c>
      <c r="I47" s="9">
        <f t="shared" si="22"/>
        <v>0</v>
      </c>
      <c r="J47" s="6">
        <f>(J46+AB46)+AC46</f>
        <v>2999016.0316455704</v>
      </c>
      <c r="K47" s="2">
        <f t="shared" si="45"/>
        <v>0.07</v>
      </c>
      <c r="L47" s="6">
        <f>(L46+AH46)+AI46</f>
        <v>1.3414907816142087E-15</v>
      </c>
      <c r="M47" s="2">
        <f t="shared" si="46"/>
        <v>0.07</v>
      </c>
      <c r="N47" s="6">
        <f>(N46+AK46)+AL46</f>
        <v>2.177957151021907E-40</v>
      </c>
      <c r="O47" s="2">
        <f t="shared" si="13"/>
        <v>0.01</v>
      </c>
      <c r="P47" s="6">
        <f>(P46+AN46)+AO46</f>
        <v>2.5266726083718135E-18</v>
      </c>
      <c r="Q47" s="2">
        <f t="shared" si="47"/>
        <v>0.07</v>
      </c>
      <c r="R47" s="6">
        <f>(R46+AQ46)-AP46</f>
        <v>10101.0101010101</v>
      </c>
      <c r="S47" s="2">
        <f t="shared" si="48"/>
        <v>0.01</v>
      </c>
      <c r="T47" s="10">
        <f t="shared" si="23"/>
        <v>10000</v>
      </c>
      <c r="U47" s="6">
        <f>((AC47+AI47)+AO47)+AQ47</f>
        <v>210032.13231620003</v>
      </c>
      <c r="V47" s="6">
        <f>IF((D47&gt;((F47+I47)-Z47)),(((F47+I47)-D47)-Z47),0)</f>
        <v>-154452.4563437483</v>
      </c>
      <c r="W47" s="6">
        <f>IF(((((AB47+AH47+AK47)+AN47)-AP47)&gt;0),(((AB47+AH47+AK47)+AN47)-AP47),0)</f>
        <v>0</v>
      </c>
      <c r="X47" s="6">
        <f t="shared" si="16"/>
        <v>0</v>
      </c>
      <c r="Y47" s="6">
        <f>IF((((((F47+I47)+AO47)+AQ47)-AB47)&gt;0),((((F47+I47)+AO47)+AQ47)-AB47),0)</f>
        <v>151302.9717421298</v>
      </c>
      <c r="Z47" s="6">
        <f t="shared" si="35"/>
        <v>56938.28813169452</v>
      </c>
      <c r="AA47" s="4">
        <f t="shared" si="36"/>
        <v>0.3763196946900432</v>
      </c>
      <c r="AB47" s="6">
        <f t="shared" si="24"/>
        <v>-151201.9616411197</v>
      </c>
      <c r="AC47" s="6">
        <f t="shared" si="37"/>
        <v>209931.12221518994</v>
      </c>
      <c r="AD47" s="10">
        <v>50000</v>
      </c>
      <c r="AE47" s="5">
        <f t="shared" si="25"/>
        <v>0.15</v>
      </c>
      <c r="AF47" s="10">
        <f t="shared" si="17"/>
        <v>0</v>
      </c>
      <c r="AG47" s="5">
        <f t="shared" si="26"/>
        <v>0.03</v>
      </c>
      <c r="AH47" s="6">
        <f>IF(((P47+V47-AK47)&gt;AJ47),AJ47,IF((((P47+V47)+L47)&gt;0),(P47+V47-AK47),-L47))</f>
        <v>-1.3414907816142087E-15</v>
      </c>
      <c r="AI47" s="6">
        <f t="shared" si="38"/>
        <v>9.390435471299462E-17</v>
      </c>
      <c r="AJ47" s="10">
        <f t="shared" si="27"/>
        <v>10680</v>
      </c>
      <c r="AK47" s="6">
        <f>IF(((P47+V47)&gt;AM47),AM47,IF((((P47+V47)+N47)&gt;0),(P47+V47),-N47))</f>
        <v>-2.177957151021907E-40</v>
      </c>
      <c r="AL47" s="6">
        <f t="shared" si="18"/>
        <v>2.1779571510219067E-42</v>
      </c>
      <c r="AM47" s="10">
        <f t="shared" si="34"/>
        <v>5340</v>
      </c>
      <c r="AN47" s="6">
        <f>IF(((((((((F47+I47)-D47)-Z47)-AB47)-AH47-AK47)+AP47)+P47)&gt;0),((((((F47+I47)-D47)-Z47)-AB47)-AH47-AK47)+AP47),-P47)</f>
        <v>-2.5266726083718135E-18</v>
      </c>
      <c r="AO47" s="6">
        <f t="shared" si="39"/>
        <v>1.7686708258602697E-19</v>
      </c>
      <c r="AP47" s="6">
        <f t="shared" si="40"/>
        <v>101.0101010101007</v>
      </c>
      <c r="AQ47" s="6">
        <f t="shared" si="41"/>
        <v>101.01010101010101</v>
      </c>
      <c r="AR47" s="6">
        <f>IF(Y47&lt;AS47,0,(IF(Y47&lt;(AS47+AT47),((Y47-AS47)*AV47),IF(Y47&lt;(AS47+AU47),(AT47*AV47+(Y47-AS47-AT47)*AW47),(AT47*AV47+(AU47-AT47)*AW47+(Y47-AS47-AU47)*AX47)))))</f>
        <v>50531.188696851925</v>
      </c>
      <c r="AS47" s="10">
        <f t="shared" si="28"/>
        <v>7475</v>
      </c>
      <c r="AT47" s="10">
        <f t="shared" si="29"/>
        <v>35000</v>
      </c>
      <c r="AU47" s="10">
        <f t="shared" si="30"/>
        <v>150000</v>
      </c>
      <c r="AV47" s="5">
        <f t="shared" si="31"/>
        <v>0.2</v>
      </c>
      <c r="AW47" s="5">
        <f t="shared" si="32"/>
        <v>0.4</v>
      </c>
      <c r="AX47" s="5">
        <f t="shared" si="33"/>
        <v>0.5</v>
      </c>
      <c r="AY47" s="6">
        <f>IF(Y47&lt;AZ47,0,(IF(Y47&lt;BA47,(Y47-AZ47)*BB47,(BA47-AZ47)*BB47+(Y47-BA47)*BC47)))</f>
        <v>6407.099434842596</v>
      </c>
      <c r="AZ47" s="13">
        <v>7228</v>
      </c>
      <c r="BA47" s="13">
        <v>42484</v>
      </c>
      <c r="BB47" s="14">
        <v>0.12</v>
      </c>
      <c r="BC47" s="14">
        <v>0.02</v>
      </c>
    </row>
    <row r="48" spans="1:55" ht="12.75">
      <c r="A48" s="1">
        <f t="shared" si="42"/>
        <v>2057</v>
      </c>
      <c r="B48" s="1">
        <f t="shared" si="19"/>
        <v>75</v>
      </c>
      <c r="C48" s="6">
        <f t="shared" si="8"/>
        <v>3067846.2023206507</v>
      </c>
      <c r="D48" s="6">
        <f t="shared" si="43"/>
        <v>99464.45157629486</v>
      </c>
      <c r="E48" s="2">
        <f t="shared" si="20"/>
        <v>0.02</v>
      </c>
      <c r="F48" s="6">
        <f t="shared" si="44"/>
        <v>0</v>
      </c>
      <c r="G48" s="2">
        <f t="shared" si="21"/>
        <v>0.035</v>
      </c>
      <c r="H48" s="3">
        <f>IF((U48&gt;(D48*1.5)),1,0)</f>
        <v>1</v>
      </c>
      <c r="I48" s="9">
        <f t="shared" si="22"/>
        <v>0</v>
      </c>
      <c r="J48" s="6">
        <f>(J47+AB47)+AC47</f>
        <v>3057745.1922196406</v>
      </c>
      <c r="K48" s="2">
        <f t="shared" si="45"/>
        <v>0.07</v>
      </c>
      <c r="L48" s="6">
        <f>(L47+AH47)+AI47</f>
        <v>9.390435471299462E-17</v>
      </c>
      <c r="M48" s="2">
        <f t="shared" si="46"/>
        <v>0.07</v>
      </c>
      <c r="N48" s="6">
        <f>(N47+AK47)+AL47</f>
        <v>2.1779571510219067E-42</v>
      </c>
      <c r="O48" s="2">
        <f t="shared" si="13"/>
        <v>0.01</v>
      </c>
      <c r="P48" s="6">
        <f>(P47+AN47)+AO47</f>
        <v>1.7686708258602697E-19</v>
      </c>
      <c r="Q48" s="2">
        <f t="shared" si="47"/>
        <v>0.07</v>
      </c>
      <c r="R48" s="6">
        <f>(R47+AQ47)-AP47</f>
        <v>10101.0101010101</v>
      </c>
      <c r="S48" s="2">
        <f t="shared" si="48"/>
        <v>0.01</v>
      </c>
      <c r="T48" s="10">
        <f t="shared" si="23"/>
        <v>10000</v>
      </c>
      <c r="U48" s="6">
        <f>((AC48+AI48)+AO48)+AQ48</f>
        <v>214143.17355638495</v>
      </c>
      <c r="V48" s="6">
        <f>IF((D48&gt;((F48+I48)-Z48)),(((F48+I48)-D48)-Z48),0)</f>
        <v>-157767.94748309336</v>
      </c>
      <c r="W48" s="6">
        <f>IF(((((AB48+AH48+AK48)+AN48)-AP48)&gt;0),(((AB48+AH48+AK48)+AN48)-AP48),0)</f>
        <v>0</v>
      </c>
      <c r="X48" s="6">
        <f t="shared" si="16"/>
        <v>0</v>
      </c>
      <c r="Y48" s="6">
        <f>IF((((((F48+I48)+AO48)+AQ48)-AB48)&gt;0),((((F48+I48)+AO48)+AQ48)-AB48),0)</f>
        <v>154553.46644475838</v>
      </c>
      <c r="Z48" s="6">
        <f t="shared" si="35"/>
        <v>58303.49590679852</v>
      </c>
      <c r="AA48" s="4">
        <f t="shared" si="36"/>
        <v>0.3772383580127449</v>
      </c>
      <c r="AB48" s="6">
        <f t="shared" si="24"/>
        <v>-154452.4563437483</v>
      </c>
      <c r="AC48" s="6">
        <f t="shared" si="37"/>
        <v>214042.16345537486</v>
      </c>
      <c r="AD48" s="10">
        <v>50000</v>
      </c>
      <c r="AE48" s="5">
        <f t="shared" si="25"/>
        <v>0.15</v>
      </c>
      <c r="AF48" s="10">
        <f t="shared" si="17"/>
        <v>0</v>
      </c>
      <c r="AG48" s="5">
        <f t="shared" si="26"/>
        <v>0.03</v>
      </c>
      <c r="AH48" s="6">
        <f>IF(((P48+V48-AK48)&gt;AJ48),AJ48,IF((((P48+V48)+L48)&gt;0),(P48+V48-AK48),-L48))</f>
        <v>-9.390435471299462E-17</v>
      </c>
      <c r="AI48" s="6">
        <f t="shared" si="38"/>
        <v>6.5733048299096236E-18</v>
      </c>
      <c r="AJ48" s="10">
        <f t="shared" si="27"/>
        <v>10680</v>
      </c>
      <c r="AK48" s="6">
        <f>IF(((P48+V48)&gt;AM48),AM48,IF((((P48+V48)+N48)&gt;0),(P48+V48),-N48))</f>
        <v>-2.1779571510219067E-42</v>
      </c>
      <c r="AL48" s="6">
        <f t="shared" si="18"/>
        <v>2.1779571510219068E-44</v>
      </c>
      <c r="AM48" s="10">
        <f t="shared" si="34"/>
        <v>5340</v>
      </c>
      <c r="AN48" s="6">
        <f>IF(((((((((F48+I48)-D48)-Z48)-AB48)-AH48-AK48)+AP48)+P48)&gt;0),((((((F48+I48)-D48)-Z48)-AB48)-AH48-AK48)+AP48),-P48)</f>
        <v>-1.7686708258602697E-19</v>
      </c>
      <c r="AO48" s="6">
        <f t="shared" si="39"/>
        <v>1.238069578102189E-20</v>
      </c>
      <c r="AP48" s="6">
        <f t="shared" si="40"/>
        <v>101.0101010101007</v>
      </c>
      <c r="AQ48" s="6">
        <f t="shared" si="41"/>
        <v>101.01010101010101</v>
      </c>
      <c r="AR48" s="6">
        <f>IF(Y48&lt;AS48,0,(IF(Y48&lt;(AS48+AT48),((Y48-AS48)*AV48),IF(Y48&lt;(AS48+AU48),(AT48*AV48+(Y48-AS48-AT48)*AW48),(AT48*AV48+(AU48-AT48)*AW48+(Y48-AS48-AU48)*AX48)))))</f>
        <v>51831.38657790335</v>
      </c>
      <c r="AS48" s="10">
        <f t="shared" si="28"/>
        <v>7475</v>
      </c>
      <c r="AT48" s="10">
        <f t="shared" si="29"/>
        <v>35000</v>
      </c>
      <c r="AU48" s="10">
        <f t="shared" si="30"/>
        <v>150000</v>
      </c>
      <c r="AV48" s="5">
        <f t="shared" si="31"/>
        <v>0.2</v>
      </c>
      <c r="AW48" s="5">
        <f t="shared" si="32"/>
        <v>0.4</v>
      </c>
      <c r="AX48" s="5">
        <f t="shared" si="33"/>
        <v>0.5</v>
      </c>
      <c r="AY48" s="6">
        <f>IF(Y48&lt;AZ48,0,(IF(Y48&lt;BA48,(Y48-AZ48)*BB48,(BA48-AZ48)*BB48+(Y48-BA48)*BC48)))</f>
        <v>6472.109328895168</v>
      </c>
      <c r="AZ48" s="13">
        <v>7228</v>
      </c>
      <c r="BA48" s="13">
        <v>42484</v>
      </c>
      <c r="BB48" s="14">
        <v>0.12</v>
      </c>
      <c r="BC48" s="14">
        <v>0.02</v>
      </c>
    </row>
    <row r="49" spans="1:55" ht="12.75">
      <c r="A49" s="1">
        <f t="shared" si="42"/>
        <v>2058</v>
      </c>
      <c r="B49" s="1">
        <f t="shared" si="19"/>
        <v>76</v>
      </c>
      <c r="C49" s="6">
        <f t="shared" si="8"/>
        <v>3127435.9094322775</v>
      </c>
      <c r="D49" s="6">
        <f t="shared" si="43"/>
        <v>101453.74060782076</v>
      </c>
      <c r="E49" s="2">
        <f t="shared" si="20"/>
        <v>0.02</v>
      </c>
      <c r="F49" s="6">
        <f t="shared" si="44"/>
        <v>0</v>
      </c>
      <c r="G49" s="2">
        <f t="shared" si="21"/>
        <v>0.035</v>
      </c>
      <c r="H49" s="3">
        <f>IF((U49&gt;(D49*1.5)),1,0)</f>
        <v>1</v>
      </c>
      <c r="I49" s="9">
        <f t="shared" si="22"/>
        <v>0</v>
      </c>
      <c r="J49" s="6">
        <f>(J48+AB48)+AC48</f>
        <v>3117334.8993312675</v>
      </c>
      <c r="K49" s="2">
        <f t="shared" si="45"/>
        <v>0.07</v>
      </c>
      <c r="L49" s="6">
        <f>(L48+AH48)+AI48</f>
        <v>6.5733048299096236E-18</v>
      </c>
      <c r="M49" s="2">
        <f t="shared" si="46"/>
        <v>0.07</v>
      </c>
      <c r="N49" s="6">
        <f>(N48+AK48)+AL48</f>
        <v>2.1779571510219068E-44</v>
      </c>
      <c r="O49" s="2">
        <f t="shared" si="13"/>
        <v>0.01</v>
      </c>
      <c r="P49" s="6">
        <f>(P48+AN48)+AO48</f>
        <v>1.238069578102189E-20</v>
      </c>
      <c r="Q49" s="2">
        <f t="shared" si="47"/>
        <v>0.07</v>
      </c>
      <c r="R49" s="6">
        <f>(R48+AQ48)-AP48</f>
        <v>10101.0101010101</v>
      </c>
      <c r="S49" s="2">
        <f t="shared" si="48"/>
        <v>0.01</v>
      </c>
      <c r="T49" s="10">
        <f t="shared" si="23"/>
        <v>10000</v>
      </c>
      <c r="U49" s="6">
        <f>((AC49+AI49)+AO49)+AQ49</f>
        <v>218314.45305419882</v>
      </c>
      <c r="V49" s="6">
        <f>IF((D49&gt;((F49+I49)-Z49)),(((F49+I49)-D49)-Z49),0)</f>
        <v>-161189.13855155456</v>
      </c>
      <c r="W49" s="6">
        <f>IF(((((AB49+AH49+AK49)+AN49)-AP49)&gt;0),(((AB49+AH49+AK49)+AN49)-AP49),0)</f>
        <v>0</v>
      </c>
      <c r="X49" s="6">
        <f t="shared" si="16"/>
        <v>0</v>
      </c>
      <c r="Y49" s="6">
        <f>IF((((((F49+I49)+AO49)+AQ49)-AB49)&gt;0),((((F49+I49)+AO49)+AQ49)-AB49),0)</f>
        <v>157868.95758410345</v>
      </c>
      <c r="Z49" s="6">
        <f t="shared" si="35"/>
        <v>59735.3979437338</v>
      </c>
      <c r="AA49" s="4">
        <f t="shared" si="36"/>
        <v>0.378385965536703</v>
      </c>
      <c r="AB49" s="6">
        <f t="shared" si="24"/>
        <v>-157767.94748309336</v>
      </c>
      <c r="AC49" s="6">
        <f t="shared" si="37"/>
        <v>218213.44295318873</v>
      </c>
      <c r="AD49" s="10">
        <v>50000</v>
      </c>
      <c r="AE49" s="5">
        <f t="shared" si="25"/>
        <v>0.15</v>
      </c>
      <c r="AF49" s="10">
        <f t="shared" si="17"/>
        <v>0</v>
      </c>
      <c r="AG49" s="5">
        <f t="shared" si="26"/>
        <v>0.03</v>
      </c>
      <c r="AH49" s="6">
        <f>IF(((P49+V49-AK49)&gt;AJ49),AJ49,IF((((P49+V49)+L49)&gt;0),(P49+V49-AK49),-L49))</f>
        <v>-6.5733048299096236E-18</v>
      </c>
      <c r="AI49" s="6">
        <f t="shared" si="38"/>
        <v>4.601313380936737E-19</v>
      </c>
      <c r="AJ49" s="10">
        <f t="shared" si="27"/>
        <v>10680</v>
      </c>
      <c r="AK49" s="6">
        <f>IF(((P49+V49)&gt;AM49),AM49,IF((((P49+V49)+N49)&gt;0),(P49+V49),-N49))</f>
        <v>-2.1779571510219068E-44</v>
      </c>
      <c r="AL49" s="6">
        <f t="shared" si="18"/>
        <v>2.1779571510219067E-46</v>
      </c>
      <c r="AM49" s="10">
        <f t="shared" si="34"/>
        <v>5340</v>
      </c>
      <c r="AN49" s="6">
        <f>IF(((((((((F49+I49)-D49)-Z49)-AB49)-AH49-AK49)+AP49)+P49)&gt;0),((((((F49+I49)-D49)-Z49)-AB49)-AH49-AK49)+AP49),-P49)</f>
        <v>-1.238069578102189E-20</v>
      </c>
      <c r="AO49" s="6">
        <f t="shared" si="39"/>
        <v>8.666487046715324E-22</v>
      </c>
      <c r="AP49" s="6">
        <f t="shared" si="40"/>
        <v>101.0101010101007</v>
      </c>
      <c r="AQ49" s="6">
        <f t="shared" si="41"/>
        <v>101.01010101010101</v>
      </c>
      <c r="AR49" s="6">
        <f>IF(Y49&lt;AS49,0,(IF(Y49&lt;(AS49+AT49),((Y49-AS49)*AV49),IF(Y49&lt;(AS49+AU49),(AT49*AV49+(Y49-AS49-AT49)*AW49),(AT49*AV49+(AU49-AT49)*AW49+(Y49-AS49-AU49)*AX49)))))</f>
        <v>53196.97879205173</v>
      </c>
      <c r="AS49" s="10">
        <f t="shared" si="28"/>
        <v>7475</v>
      </c>
      <c r="AT49" s="10">
        <f t="shared" si="29"/>
        <v>35000</v>
      </c>
      <c r="AU49" s="10">
        <f t="shared" si="30"/>
        <v>150000</v>
      </c>
      <c r="AV49" s="5">
        <f t="shared" si="31"/>
        <v>0.2</v>
      </c>
      <c r="AW49" s="5">
        <f t="shared" si="32"/>
        <v>0.4</v>
      </c>
      <c r="AX49" s="5">
        <f t="shared" si="33"/>
        <v>0.5</v>
      </c>
      <c r="AY49" s="6">
        <f>IF(Y49&lt;AZ49,0,(IF(Y49&lt;BA49,(Y49-AZ49)*BB49,(BA49-AZ49)*BB49+(Y49-BA49)*BC49)))</f>
        <v>6538.419151682069</v>
      </c>
      <c r="AZ49" s="13">
        <v>7228</v>
      </c>
      <c r="BA49" s="13">
        <v>42484</v>
      </c>
      <c r="BB49" s="14">
        <v>0.12</v>
      </c>
      <c r="BC49" s="14">
        <v>0.02</v>
      </c>
    </row>
    <row r="50" spans="1:55" ht="12.75">
      <c r="A50" s="1">
        <f t="shared" si="42"/>
        <v>2059</v>
      </c>
      <c r="B50" s="1">
        <f t="shared" si="19"/>
        <v>77</v>
      </c>
      <c r="C50" s="6">
        <f t="shared" si="8"/>
        <v>3187881.404902373</v>
      </c>
      <c r="D50" s="6">
        <f t="shared" si="43"/>
        <v>103482.81541997717</v>
      </c>
      <c r="E50" s="2">
        <f t="shared" si="20"/>
        <v>0.02</v>
      </c>
      <c r="F50" s="6">
        <f t="shared" si="44"/>
        <v>0</v>
      </c>
      <c r="G50" s="2">
        <f t="shared" si="21"/>
        <v>0.035</v>
      </c>
      <c r="H50" s="3">
        <f>IF((U50&gt;(D50*1.5)),1,0)</f>
        <v>1</v>
      </c>
      <c r="I50" s="9">
        <f t="shared" si="22"/>
        <v>0</v>
      </c>
      <c r="J50" s="6">
        <f>(J49+AB49)+AC49</f>
        <v>3177780.394801363</v>
      </c>
      <c r="K50" s="2">
        <f t="shared" si="45"/>
        <v>0.07</v>
      </c>
      <c r="L50" s="6">
        <f>(L49+AH49)+AI49</f>
        <v>4.601313380936737E-19</v>
      </c>
      <c r="M50" s="2">
        <f t="shared" si="46"/>
        <v>0.07</v>
      </c>
      <c r="N50" s="6">
        <f>(N49+AK49)+AL49</f>
        <v>2.1779571510219067E-46</v>
      </c>
      <c r="O50" s="2">
        <f t="shared" si="13"/>
        <v>0.01</v>
      </c>
      <c r="P50" s="6">
        <f>(P49+AN49)+AO49</f>
        <v>8.666487046715324E-22</v>
      </c>
      <c r="Q50" s="2">
        <f t="shared" si="47"/>
        <v>0.07</v>
      </c>
      <c r="R50" s="6">
        <f>(R49+AQ49)-AP49</f>
        <v>10101.0101010101</v>
      </c>
      <c r="S50" s="2">
        <f t="shared" si="48"/>
        <v>0.01</v>
      </c>
      <c r="T50" s="10">
        <f t="shared" si="23"/>
        <v>10000</v>
      </c>
      <c r="U50" s="6">
        <f>((AC50+AI50)+AO50)+AQ50</f>
        <v>222545.6377371055</v>
      </c>
      <c r="V50" s="6">
        <f>IF((D50&gt;((F50+I50)-Z50)),(((F50+I50)-D50)-Z50),0)</f>
        <v>-164997.2327193108</v>
      </c>
      <c r="W50" s="6">
        <f>IF(((((AB50+AH50+AK50)+AN50)-AP50)&gt;0),(((AB50+AH50+AK50)+AN50)-AP50),0)</f>
        <v>0</v>
      </c>
      <c r="X50" s="6">
        <f t="shared" si="16"/>
        <v>0</v>
      </c>
      <c r="Y50" s="6">
        <f>IF((((((F50+I50)+AO50)+AQ50)-AB50)&gt;0),((((F50+I50)+AO50)+AQ50)-AB50),0)</f>
        <v>161290.14865256465</v>
      </c>
      <c r="Z50" s="6">
        <f t="shared" si="35"/>
        <v>61514.41729933362</v>
      </c>
      <c r="AA50" s="4">
        <f t="shared" si="36"/>
        <v>0.3813897985291211</v>
      </c>
      <c r="AB50" s="6">
        <f t="shared" si="24"/>
        <v>-161189.13855155456</v>
      </c>
      <c r="AC50" s="6">
        <f t="shared" si="37"/>
        <v>222444.62763609542</v>
      </c>
      <c r="AD50" s="10">
        <v>50000</v>
      </c>
      <c r="AE50" s="5">
        <f t="shared" si="25"/>
        <v>0.15</v>
      </c>
      <c r="AF50" s="10">
        <f t="shared" si="17"/>
        <v>0</v>
      </c>
      <c r="AG50" s="5">
        <f t="shared" si="26"/>
        <v>0.03</v>
      </c>
      <c r="AH50" s="6">
        <f>IF(((P50+V50-AK50)&gt;AJ50),AJ50,IF((((P50+V50)+L50)&gt;0),(P50+V50-AK50),-L50))</f>
        <v>-4.601313380936737E-19</v>
      </c>
      <c r="AI50" s="6">
        <f t="shared" si="38"/>
        <v>3.2209193666557163E-20</v>
      </c>
      <c r="AJ50" s="10">
        <f t="shared" si="27"/>
        <v>10680</v>
      </c>
      <c r="AK50" s="6">
        <f>IF(((P50+V50)&gt;AM50),AM50,IF((((P50+V50)+N50)&gt;0),(P50+V50),-N50))</f>
        <v>-2.1779571510219067E-46</v>
      </c>
      <c r="AL50" s="6">
        <f t="shared" si="18"/>
        <v>2.1779571510219066E-48</v>
      </c>
      <c r="AM50" s="10">
        <f t="shared" si="34"/>
        <v>5340</v>
      </c>
      <c r="AN50" s="6">
        <f>IF(((((((((F50+I50)-D50)-Z50)-AB50)-AH50-AK50)+AP50)+P50)&gt;0),((((((F50+I50)-D50)-Z50)-AB50)-AH50-AK50)+AP50),-P50)</f>
        <v>-8.666487046715324E-22</v>
      </c>
      <c r="AO50" s="6">
        <f t="shared" si="39"/>
        <v>6.066540932700727E-23</v>
      </c>
      <c r="AP50" s="6">
        <f t="shared" si="40"/>
        <v>101.0101010101007</v>
      </c>
      <c r="AQ50" s="6">
        <f t="shared" si="41"/>
        <v>101.01010101010101</v>
      </c>
      <c r="AR50" s="6">
        <f>IF(Y50&lt;AS50,0,(IF(Y50&lt;(AS50+AT50),((Y50-AS50)*AV50),IF(Y50&lt;(AS50+AU50),(AT50*AV50+(Y50-AS50-AT50)*AW50),(AT50*AV50+(AU50-AT50)*AW50+(Y50-AS50-AU50)*AX50)))))</f>
        <v>54907.57432628232</v>
      </c>
      <c r="AS50" s="10">
        <f t="shared" si="28"/>
        <v>7475</v>
      </c>
      <c r="AT50" s="10">
        <f t="shared" si="29"/>
        <v>35000</v>
      </c>
      <c r="AU50" s="10">
        <f t="shared" si="30"/>
        <v>150000</v>
      </c>
      <c r="AV50" s="5">
        <f t="shared" si="31"/>
        <v>0.2</v>
      </c>
      <c r="AW50" s="5">
        <f t="shared" si="32"/>
        <v>0.4</v>
      </c>
      <c r="AX50" s="5">
        <f t="shared" si="33"/>
        <v>0.5</v>
      </c>
      <c r="AY50" s="6">
        <f>IF(Y50&lt;AZ50,0,(IF(Y50&lt;BA50,(Y50-AZ50)*BB50,(BA50-AZ50)*BB50+(Y50-BA50)*BC50)))</f>
        <v>6606.842973051293</v>
      </c>
      <c r="AZ50" s="13">
        <v>7228</v>
      </c>
      <c r="BA50" s="13">
        <v>42484</v>
      </c>
      <c r="BB50" s="14">
        <v>0.12</v>
      </c>
      <c r="BC50" s="14">
        <v>0.02</v>
      </c>
    </row>
    <row r="51" spans="1:55" ht="12.75">
      <c r="A51" s="1">
        <f t="shared" si="42"/>
        <v>2060</v>
      </c>
      <c r="B51" s="1">
        <f t="shared" si="19"/>
        <v>78</v>
      </c>
      <c r="C51" s="6">
        <f t="shared" si="8"/>
        <v>3249136.893986914</v>
      </c>
      <c r="D51" s="6">
        <f t="shared" si="43"/>
        <v>105552.47172837671</v>
      </c>
      <c r="E51" s="2">
        <f t="shared" si="20"/>
        <v>0.02</v>
      </c>
      <c r="F51" s="6">
        <f t="shared" si="44"/>
        <v>0</v>
      </c>
      <c r="G51" s="2">
        <f t="shared" si="21"/>
        <v>0.035</v>
      </c>
      <c r="H51" s="3">
        <f>IF((U51&gt;(D51*1.5)),1,0)</f>
        <v>1</v>
      </c>
      <c r="I51" s="9">
        <f t="shared" si="22"/>
        <v>0</v>
      </c>
      <c r="J51" s="6">
        <f>(J50+AB50)+AC50</f>
        <v>3239035.8838859037</v>
      </c>
      <c r="K51" s="2">
        <f t="shared" si="45"/>
        <v>0.07</v>
      </c>
      <c r="L51" s="6">
        <f>(L50+AH50)+AI50</f>
        <v>3.2209193666557163E-20</v>
      </c>
      <c r="M51" s="2">
        <f t="shared" si="46"/>
        <v>0.07</v>
      </c>
      <c r="N51" s="6">
        <f>(N50+AK50)+AL50</f>
        <v>2.1779571510219066E-48</v>
      </c>
      <c r="O51" s="2">
        <f t="shared" si="13"/>
        <v>0.01</v>
      </c>
      <c r="P51" s="6">
        <f>(P50+AN50)+AO50</f>
        <v>6.066540932700727E-23</v>
      </c>
      <c r="Q51" s="2">
        <f t="shared" si="47"/>
        <v>0.07</v>
      </c>
      <c r="R51" s="6">
        <f>(R50+AQ50)-AP50</f>
        <v>10101.0101010101</v>
      </c>
      <c r="S51" s="2">
        <f t="shared" si="48"/>
        <v>0.01</v>
      </c>
      <c r="T51" s="10">
        <f t="shared" si="23"/>
        <v>10000</v>
      </c>
      <c r="U51" s="6">
        <f>((AC51+AI51)+AO51)+AQ51</f>
        <v>226833.52197302337</v>
      </c>
      <c r="V51" s="6">
        <f>IF((D51&gt;((F51+I51)-Z51)),(((F51+I51)-D51)-Z51),0)</f>
        <v>-169047.09799494356</v>
      </c>
      <c r="W51" s="6">
        <f>IF(((((AB51+AH51+AK51)+AN51)-AP51)&gt;0),(((AB51+AH51+AK51)+AN51)-AP51),0)</f>
        <v>0</v>
      </c>
      <c r="X51" s="6">
        <f t="shared" si="16"/>
        <v>0</v>
      </c>
      <c r="Y51" s="6">
        <f>IF((((((F51+I51)+AO51)+AQ51)-AB51)&gt;0),((((F51+I51)+AO51)+AQ51)-AB51),0)</f>
        <v>165098.24282032088</v>
      </c>
      <c r="Z51" s="6">
        <f t="shared" si="35"/>
        <v>63494.62626656686</v>
      </c>
      <c r="AA51" s="4">
        <f t="shared" si="36"/>
        <v>0.38458692946640927</v>
      </c>
      <c r="AB51" s="6">
        <f t="shared" si="24"/>
        <v>-164997.2327193108</v>
      </c>
      <c r="AC51" s="6">
        <f t="shared" si="37"/>
        <v>226732.51187201327</v>
      </c>
      <c r="AD51" s="10">
        <v>50000</v>
      </c>
      <c r="AE51" s="5">
        <f t="shared" si="25"/>
        <v>0.15</v>
      </c>
      <c r="AF51" s="10">
        <f t="shared" si="17"/>
        <v>0</v>
      </c>
      <c r="AG51" s="5">
        <f t="shared" si="26"/>
        <v>0.03</v>
      </c>
      <c r="AH51" s="6">
        <f>IF(((P51+V51-AK51)&gt;AJ51),AJ51,IF((((P51+V51)+L51)&gt;0),(P51+V51-AK51),-L51))</f>
        <v>-3.2209193666557163E-20</v>
      </c>
      <c r="AI51" s="6">
        <f t="shared" si="38"/>
        <v>2.2546435566590015E-21</v>
      </c>
      <c r="AJ51" s="10">
        <f t="shared" si="27"/>
        <v>10680</v>
      </c>
      <c r="AK51" s="6">
        <f>IF(((P51+V51)&gt;AM51),AM51,IF((((P51+V51)+N51)&gt;0),(P51+V51),-N51))</f>
        <v>-2.1779571510219066E-48</v>
      </c>
      <c r="AL51" s="6">
        <f t="shared" si="18"/>
        <v>2.177957151021907E-50</v>
      </c>
      <c r="AM51" s="10">
        <f t="shared" si="34"/>
        <v>5340</v>
      </c>
      <c r="AN51" s="6">
        <f>IF(((((((((F51+I51)-D51)-Z51)-AB51)-AH51-AK51)+AP51)+P51)&gt;0),((((((F51+I51)-D51)-Z51)-AB51)-AH51-AK51)+AP51),-P51)</f>
        <v>-6.066540932700727E-23</v>
      </c>
      <c r="AO51" s="6">
        <f t="shared" si="39"/>
        <v>4.24657865289051E-24</v>
      </c>
      <c r="AP51" s="6">
        <f t="shared" si="40"/>
        <v>101.0101010101007</v>
      </c>
      <c r="AQ51" s="6">
        <f t="shared" si="41"/>
        <v>101.01010101010101</v>
      </c>
      <c r="AR51" s="6">
        <f>IF(Y51&lt;AS51,0,(IF(Y51&lt;(AS51+AT51),((Y51-AS51)*AV51),IF(Y51&lt;(AS51+AU51),(AT51*AV51+(Y51-AS51-AT51)*AW51),(AT51*AV51+(AU51-AT51)*AW51+(Y51-AS51-AU51)*AX51)))))</f>
        <v>56811.62141016044</v>
      </c>
      <c r="AS51" s="10">
        <f t="shared" si="28"/>
        <v>7475</v>
      </c>
      <c r="AT51" s="10">
        <f t="shared" si="29"/>
        <v>35000</v>
      </c>
      <c r="AU51" s="10">
        <f t="shared" si="30"/>
        <v>150000</v>
      </c>
      <c r="AV51" s="5">
        <f t="shared" si="31"/>
        <v>0.2</v>
      </c>
      <c r="AW51" s="5">
        <f t="shared" si="32"/>
        <v>0.4</v>
      </c>
      <c r="AX51" s="5">
        <f t="shared" si="33"/>
        <v>0.5</v>
      </c>
      <c r="AY51" s="6">
        <f>IF(Y51&lt;AZ51,0,(IF(Y51&lt;BA51,(Y51-AZ51)*BB51,(BA51-AZ51)*BB51+(Y51-BA51)*BC51)))</f>
        <v>6683.004856406418</v>
      </c>
      <c r="AZ51" s="13">
        <v>7228</v>
      </c>
      <c r="BA51" s="13">
        <v>42484</v>
      </c>
      <c r="BB51" s="14">
        <v>0.12</v>
      </c>
      <c r="BC51" s="14">
        <v>0.02</v>
      </c>
    </row>
    <row r="52" spans="1:55" ht="12.75">
      <c r="A52" s="1">
        <f t="shared" si="42"/>
        <v>2061</v>
      </c>
      <c r="B52" s="1">
        <f t="shared" si="19"/>
        <v>79</v>
      </c>
      <c r="C52" s="6">
        <f t="shared" si="8"/>
        <v>3310872.173139616</v>
      </c>
      <c r="D52" s="6">
        <f t="shared" si="43"/>
        <v>107663.52116294425</v>
      </c>
      <c r="E52" s="2">
        <f t="shared" si="20"/>
        <v>0.02</v>
      </c>
      <c r="F52" s="6">
        <f t="shared" si="44"/>
        <v>0</v>
      </c>
      <c r="G52" s="2">
        <f t="shared" si="21"/>
        <v>0.035</v>
      </c>
      <c r="H52" s="3">
        <f>IF((U52&gt;(D52*1.5)),1,0)</f>
        <v>1</v>
      </c>
      <c r="I52" s="9">
        <f t="shared" si="22"/>
        <v>0</v>
      </c>
      <c r="J52" s="6">
        <f>(J51+AB51)+AC51</f>
        <v>3300771.163038606</v>
      </c>
      <c r="K52" s="2">
        <f t="shared" si="45"/>
        <v>0.07</v>
      </c>
      <c r="L52" s="6">
        <f>(L51+AH51)+AI51</f>
        <v>2.2546435566590015E-21</v>
      </c>
      <c r="M52" s="2">
        <f t="shared" si="46"/>
        <v>0.07</v>
      </c>
      <c r="N52" s="6">
        <f>(N51+AK51)+AL51</f>
        <v>2.177957151021907E-50</v>
      </c>
      <c r="O52" s="2">
        <f t="shared" si="13"/>
        <v>0.01</v>
      </c>
      <c r="P52" s="6">
        <f>(P51+AN51)+AO51</f>
        <v>4.24657865289051E-24</v>
      </c>
      <c r="Q52" s="2">
        <f t="shared" si="47"/>
        <v>0.07</v>
      </c>
      <c r="R52" s="6">
        <f>(R51+AQ51)-AP51</f>
        <v>10101.0101010101</v>
      </c>
      <c r="S52" s="2">
        <f t="shared" si="48"/>
        <v>0.01</v>
      </c>
      <c r="T52" s="10">
        <f t="shared" si="23"/>
        <v>10000</v>
      </c>
      <c r="U52" s="6">
        <f>((AC52+AI52)+AO52)+AQ52</f>
        <v>231154.99151371254</v>
      </c>
      <c r="V52" s="6">
        <f>IF((D52&gt;((F52+I52)-Z52)),(((F52+I52)-D52)-Z52),0)</f>
        <v>-173264.07737284014</v>
      </c>
      <c r="W52" s="6">
        <f>IF(((((AB52+AH52+AK52)+AN52)-AP52)&gt;0),(((AB52+AH52+AK52)+AN52)-AP52),0)</f>
        <v>0</v>
      </c>
      <c r="X52" s="6">
        <f t="shared" si="16"/>
        <v>0</v>
      </c>
      <c r="Y52" s="6">
        <f>IF((((((F52+I52)+AO52)+AQ52)-AB52)&gt;0),((((F52+I52)+AO52)+AQ52)-AB52),0)</f>
        <v>169148.10809595365</v>
      </c>
      <c r="Z52" s="6">
        <f t="shared" si="35"/>
        <v>65600.5562098959</v>
      </c>
      <c r="AA52" s="4">
        <f t="shared" si="36"/>
        <v>0.38782908628621665</v>
      </c>
      <c r="AB52" s="6">
        <f t="shared" si="24"/>
        <v>-169047.09799494356</v>
      </c>
      <c r="AC52" s="6">
        <f t="shared" si="37"/>
        <v>231053.98141270244</v>
      </c>
      <c r="AD52" s="10">
        <v>50000</v>
      </c>
      <c r="AE52" s="5">
        <f t="shared" si="25"/>
        <v>0.15</v>
      </c>
      <c r="AF52" s="10">
        <f t="shared" si="17"/>
        <v>0</v>
      </c>
      <c r="AG52" s="5">
        <f t="shared" si="26"/>
        <v>0.03</v>
      </c>
      <c r="AH52" s="6">
        <f>IF(((P52+V52-AK52)&gt;AJ52),AJ52,IF((((P52+V52)+L52)&gt;0),(P52+V52-AK52),-L52))</f>
        <v>-2.2546435566590015E-21</v>
      </c>
      <c r="AI52" s="6">
        <f t="shared" si="38"/>
        <v>1.5782504896613012E-22</v>
      </c>
      <c r="AJ52" s="10">
        <f t="shared" si="27"/>
        <v>10680</v>
      </c>
      <c r="AK52" s="6">
        <f>IF(((P52+V52)&gt;AM52),AM52,IF((((P52+V52)+N52)&gt;0),(P52+V52),-N52))</f>
        <v>-2.177957151021907E-50</v>
      </c>
      <c r="AL52" s="6">
        <f t="shared" si="18"/>
        <v>2.177957151021907E-52</v>
      </c>
      <c r="AM52" s="10">
        <f t="shared" si="34"/>
        <v>5340</v>
      </c>
      <c r="AN52" s="6">
        <f>IF(((((((((F52+I52)-D52)-Z52)-AB52)-AH52-AK52)+AP52)+P52)&gt;0),((((((F52+I52)-D52)-Z52)-AB52)-AH52-AK52)+AP52),-P52)</f>
        <v>-4.24657865289051E-24</v>
      </c>
      <c r="AO52" s="6">
        <f t="shared" si="39"/>
        <v>2.972605057023357E-25</v>
      </c>
      <c r="AP52" s="6">
        <f t="shared" si="40"/>
        <v>101.0101010101007</v>
      </c>
      <c r="AQ52" s="6">
        <f t="shared" si="41"/>
        <v>101.01010101010101</v>
      </c>
      <c r="AR52" s="6">
        <f>IF(Y52&lt;AS52,0,(IF(Y52&lt;(AS52+AT52),((Y52-AS52)*AV52),IF(Y52&lt;(AS52+AU52),(AT52*AV52+(Y52-AS52-AT52)*AW52),(AT52*AV52+(AU52-AT52)*AW52+(Y52-AS52-AU52)*AX52)))))</f>
        <v>58836.554047976824</v>
      </c>
      <c r="AS52" s="10">
        <f t="shared" si="28"/>
        <v>7475</v>
      </c>
      <c r="AT52" s="10">
        <f t="shared" si="29"/>
        <v>35000</v>
      </c>
      <c r="AU52" s="10">
        <f t="shared" si="30"/>
        <v>150000</v>
      </c>
      <c r="AV52" s="5">
        <f t="shared" si="31"/>
        <v>0.2</v>
      </c>
      <c r="AW52" s="5">
        <f t="shared" si="32"/>
        <v>0.4</v>
      </c>
      <c r="AX52" s="5">
        <f t="shared" si="33"/>
        <v>0.5</v>
      </c>
      <c r="AY52" s="6">
        <f>IF(Y52&lt;AZ52,0,(IF(Y52&lt;BA52,(Y52-AZ52)*BB52,(BA52-AZ52)*BB52+(Y52-BA52)*BC52)))</f>
        <v>6764.002161919074</v>
      </c>
      <c r="AZ52" s="13">
        <v>7228</v>
      </c>
      <c r="BA52" s="13">
        <v>42484</v>
      </c>
      <c r="BB52" s="14">
        <v>0.12</v>
      </c>
      <c r="BC52" s="14">
        <v>0.02</v>
      </c>
    </row>
    <row r="53" spans="1:55" ht="12.75">
      <c r="A53" s="1">
        <f t="shared" si="42"/>
        <v>2062</v>
      </c>
      <c r="B53" s="1">
        <f t="shared" si="19"/>
        <v>80</v>
      </c>
      <c r="C53" s="6">
        <f t="shared" si="8"/>
        <v>3372879.0565573745</v>
      </c>
      <c r="D53" s="6">
        <f t="shared" si="43"/>
        <v>109816.79158620314</v>
      </c>
      <c r="E53" s="2">
        <f t="shared" si="20"/>
        <v>0.02</v>
      </c>
      <c r="F53" s="6">
        <f t="shared" si="44"/>
        <v>0</v>
      </c>
      <c r="G53" s="2">
        <f t="shared" si="21"/>
        <v>0.035</v>
      </c>
      <c r="H53" s="3">
        <f>IF((U53&gt;(D53*1.5)),1,0)</f>
        <v>1</v>
      </c>
      <c r="I53" s="9">
        <f t="shared" si="22"/>
        <v>0</v>
      </c>
      <c r="J53" s="6">
        <f>(J52+AB52)+AC52</f>
        <v>3362778.0464563644</v>
      </c>
      <c r="K53" s="2">
        <f t="shared" si="45"/>
        <v>0.07</v>
      </c>
      <c r="L53" s="6">
        <f>(L52+AH52)+AI52</f>
        <v>1.5782504896613012E-22</v>
      </c>
      <c r="M53" s="2">
        <f t="shared" si="46"/>
        <v>0.07</v>
      </c>
      <c r="N53" s="6">
        <f>(N52+AK52)+AL52</f>
        <v>2.177957151021907E-52</v>
      </c>
      <c r="O53" s="2">
        <f t="shared" si="13"/>
        <v>0.01</v>
      </c>
      <c r="P53" s="6">
        <f>(P52+AN52)+AO52</f>
        <v>2.972605057023357E-25</v>
      </c>
      <c r="Q53" s="2">
        <f t="shared" si="47"/>
        <v>0.07</v>
      </c>
      <c r="R53" s="6">
        <f>(R52+AQ52)-AP52</f>
        <v>10101.0101010101</v>
      </c>
      <c r="S53" s="2">
        <f t="shared" si="48"/>
        <v>0.01</v>
      </c>
      <c r="T53" s="10">
        <f t="shared" si="23"/>
        <v>10000</v>
      </c>
      <c r="U53" s="6">
        <f>((AC53+AI53)+AO53)+AQ53</f>
        <v>235495.47335295563</v>
      </c>
      <c r="V53" s="6">
        <f>IF((D53&gt;((F53+I53)-Z53)),(((F53+I53)-D53)-Z53),0)</f>
        <v>-177610.17707260526</v>
      </c>
      <c r="W53" s="6">
        <f>IF(((((AB53+AH53+AK53)+AN53)-AP53)&gt;0),(((AB53+AH53+AK53)+AN53)-AP53),0)</f>
        <v>0</v>
      </c>
      <c r="X53" s="6">
        <f t="shared" si="16"/>
        <v>0</v>
      </c>
      <c r="Y53" s="6">
        <f>IF((((((F53+I53)+AO53)+AQ53)-AB53)&gt;0),((((F53+I53)+AO53)+AQ53)-AB53),0)</f>
        <v>173365.08747385023</v>
      </c>
      <c r="Z53" s="6">
        <f t="shared" si="35"/>
        <v>67793.38548640213</v>
      </c>
      <c r="AA53" s="4">
        <f t="shared" si="36"/>
        <v>0.39104404741599336</v>
      </c>
      <c r="AB53" s="6">
        <f t="shared" si="24"/>
        <v>-173264.07737284014</v>
      </c>
      <c r="AC53" s="6">
        <f t="shared" si="37"/>
        <v>235394.46325194553</v>
      </c>
      <c r="AD53" s="10">
        <v>50000</v>
      </c>
      <c r="AE53" s="5">
        <f t="shared" si="25"/>
        <v>0.15</v>
      </c>
      <c r="AF53" s="10">
        <f t="shared" si="17"/>
        <v>0</v>
      </c>
      <c r="AG53" s="5">
        <f t="shared" si="26"/>
        <v>0.03</v>
      </c>
      <c r="AH53" s="6">
        <f>IF(((P53+V53-AK53)&gt;AJ53),AJ53,IF((((P53+V53)+L53)&gt;0),(P53+V53-AK53),-L53))</f>
        <v>-1.5782504896613012E-22</v>
      </c>
      <c r="AI53" s="6">
        <f t="shared" si="38"/>
        <v>1.1047753427629109E-23</v>
      </c>
      <c r="AJ53" s="10">
        <f t="shared" si="27"/>
        <v>10680</v>
      </c>
      <c r="AK53" s="6">
        <f>IF(((P53+V53)&gt;AM53),AM53,IF((((P53+V53)+N53)&gt;0),(P53+V53),-N53))</f>
        <v>-2.177957151021907E-52</v>
      </c>
      <c r="AL53" s="6">
        <f t="shared" si="18"/>
        <v>2.177957151021907E-54</v>
      </c>
      <c r="AM53" s="10">
        <f t="shared" si="34"/>
        <v>5340</v>
      </c>
      <c r="AN53" s="6">
        <f>IF(((((((((F53+I53)-D53)-Z53)-AB53)-AH53-AK53)+AP53)+P53)&gt;0),((((((F53+I53)-D53)-Z53)-AB53)-AH53-AK53)+AP53),-P53)</f>
        <v>-2.972605057023357E-25</v>
      </c>
      <c r="AO53" s="6">
        <f t="shared" si="39"/>
        <v>2.0808235399163501E-26</v>
      </c>
      <c r="AP53" s="6">
        <f t="shared" si="40"/>
        <v>101.0101010101007</v>
      </c>
      <c r="AQ53" s="6">
        <f t="shared" si="41"/>
        <v>101.01010101010101</v>
      </c>
      <c r="AR53" s="6">
        <f>IF(Y53&lt;AS53,0,(IF(Y53&lt;(AS53+AT53),((Y53-AS53)*AV53),IF(Y53&lt;(AS53+AU53),(AT53*AV53+(Y53-AS53-AT53)*AW53),(AT53*AV53+(AU53-AT53)*AW53+(Y53-AS53-AU53)*AX53)))))</f>
        <v>60945.043736925116</v>
      </c>
      <c r="AS53" s="10">
        <f t="shared" si="28"/>
        <v>7475</v>
      </c>
      <c r="AT53" s="10">
        <f t="shared" si="29"/>
        <v>35000</v>
      </c>
      <c r="AU53" s="10">
        <f t="shared" si="30"/>
        <v>150000</v>
      </c>
      <c r="AV53" s="5">
        <f t="shared" si="31"/>
        <v>0.2</v>
      </c>
      <c r="AW53" s="5">
        <f t="shared" si="32"/>
        <v>0.4</v>
      </c>
      <c r="AX53" s="5">
        <f t="shared" si="33"/>
        <v>0.5</v>
      </c>
      <c r="AY53" s="6">
        <f>IF(Y53&lt;AZ53,0,(IF(Y53&lt;BA53,(Y53-AZ53)*BB53,(BA53-AZ53)*BB53+(Y53-BA53)*BC53)))</f>
        <v>6848.341749477006</v>
      </c>
      <c r="AZ53" s="13">
        <v>7228</v>
      </c>
      <c r="BA53" s="13">
        <v>42484</v>
      </c>
      <c r="BB53" s="14">
        <v>0.12</v>
      </c>
      <c r="BC53" s="14">
        <v>0.02</v>
      </c>
    </row>
    <row r="54" spans="1:55" ht="12.75">
      <c r="A54" s="1">
        <f t="shared" si="42"/>
        <v>2063</v>
      </c>
      <c r="B54" s="1">
        <f t="shared" si="19"/>
        <v>81</v>
      </c>
      <c r="C54" s="6">
        <f t="shared" si="8"/>
        <v>3435009.44243648</v>
      </c>
      <c r="D54" s="6">
        <f t="shared" si="43"/>
        <v>112013.1274179272</v>
      </c>
      <c r="E54" s="2">
        <f t="shared" si="20"/>
        <v>0.02</v>
      </c>
      <c r="F54" s="6">
        <f t="shared" si="44"/>
        <v>0</v>
      </c>
      <c r="G54" s="2">
        <f t="shared" si="21"/>
        <v>0.035</v>
      </c>
      <c r="H54" s="3">
        <f>IF((U54&gt;(D54*1.5)),1,0)</f>
        <v>1</v>
      </c>
      <c r="I54" s="9">
        <f t="shared" si="22"/>
        <v>0</v>
      </c>
      <c r="J54" s="6">
        <f>(J53+AB53)+AC53</f>
        <v>3424908.43233547</v>
      </c>
      <c r="K54" s="2">
        <f t="shared" si="45"/>
        <v>0.07</v>
      </c>
      <c r="L54" s="6">
        <f>(L53+AH53)+AI53</f>
        <v>1.1047753427629109E-23</v>
      </c>
      <c r="M54" s="2">
        <f t="shared" si="46"/>
        <v>0.07</v>
      </c>
      <c r="N54" s="6">
        <f>(N53+AK53)+AL53</f>
        <v>2.177957151021907E-54</v>
      </c>
      <c r="O54" s="2">
        <f t="shared" si="13"/>
        <v>0.01</v>
      </c>
      <c r="P54" s="6">
        <f>(P53+AN53)+AO53</f>
        <v>2.0808235399163501E-26</v>
      </c>
      <c r="Q54" s="2">
        <f t="shared" si="47"/>
        <v>0.07</v>
      </c>
      <c r="R54" s="6">
        <f>(R53+AQ53)-AP53</f>
        <v>10101.0101010101</v>
      </c>
      <c r="S54" s="2">
        <f t="shared" si="48"/>
        <v>0.01</v>
      </c>
      <c r="T54" s="10">
        <f t="shared" si="23"/>
        <v>10000</v>
      </c>
      <c r="U54" s="6">
        <f>((AC54+AI54)+AO54)+AQ54</f>
        <v>239844.600364493</v>
      </c>
      <c r="V54" s="6">
        <f>IF((D54&gt;((F54+I54)-Z54)),(((F54+I54)-D54)-Z54),0)</f>
        <v>-182066.48474820718</v>
      </c>
      <c r="W54" s="6">
        <f>IF(((((AB54+AH54+AK54)+AN54)-AP54)&gt;0),(((AB54+AH54+AK54)+AN54)-AP54),0)</f>
        <v>0</v>
      </c>
      <c r="X54" s="6">
        <f t="shared" si="16"/>
        <v>0</v>
      </c>
      <c r="Y54" s="6">
        <f>IF((((((F54+I54)+AO54)+AQ54)-AB54)&gt;0),((((F54+I54)+AO54)+AQ54)-AB54),0)</f>
        <v>177711.18717361536</v>
      </c>
      <c r="Z54" s="6">
        <f t="shared" si="35"/>
        <v>70053.35733027998</v>
      </c>
      <c r="AA54" s="4">
        <f t="shared" si="36"/>
        <v>0.3941977904961109</v>
      </c>
      <c r="AB54" s="6">
        <f t="shared" si="24"/>
        <v>-177610.17707260526</v>
      </c>
      <c r="AC54" s="6">
        <f t="shared" si="37"/>
        <v>239743.5902634829</v>
      </c>
      <c r="AD54" s="10">
        <v>50000</v>
      </c>
      <c r="AE54" s="5">
        <f t="shared" si="25"/>
        <v>0.15</v>
      </c>
      <c r="AF54" s="10">
        <f t="shared" si="17"/>
        <v>0</v>
      </c>
      <c r="AG54" s="5">
        <f t="shared" si="26"/>
        <v>0.03</v>
      </c>
      <c r="AH54" s="6">
        <f>IF(((P54+V54-AK54)&gt;AJ54),AJ54,IF((((P54+V54)+L54)&gt;0),(P54+V54-AK54),-L54))</f>
        <v>-1.1047753427629109E-23</v>
      </c>
      <c r="AI54" s="6">
        <f t="shared" si="38"/>
        <v>7.733427399340377E-25</v>
      </c>
      <c r="AJ54" s="10">
        <f t="shared" si="27"/>
        <v>10680</v>
      </c>
      <c r="AK54" s="6">
        <f>IF(((P54+V54)&gt;AM54),AM54,IF((((P54+V54)+N54)&gt;0),(P54+V54),-N54))</f>
        <v>-2.177957151021907E-54</v>
      </c>
      <c r="AL54" s="6">
        <f t="shared" si="18"/>
        <v>2.177957151021907E-56</v>
      </c>
      <c r="AM54" s="10">
        <f t="shared" si="34"/>
        <v>5340</v>
      </c>
      <c r="AN54" s="6">
        <f>IF(((((((((F54+I54)-D54)-Z54)-AB54)-AH54-AK54)+AP54)+P54)&gt;0),((((((F54+I54)-D54)-Z54)-AB54)-AH54-AK54)+AP54),-P54)</f>
        <v>-2.0808235399163501E-26</v>
      </c>
      <c r="AO54" s="6">
        <f t="shared" si="39"/>
        <v>1.4565764779414453E-27</v>
      </c>
      <c r="AP54" s="6">
        <f t="shared" si="40"/>
        <v>101.0101010101007</v>
      </c>
      <c r="AQ54" s="6">
        <f t="shared" si="41"/>
        <v>101.01010101010101</v>
      </c>
      <c r="AR54" s="6">
        <f>IF(Y54&lt;AS54,0,(IF(Y54&lt;(AS54+AT54),((Y54-AS54)*AV54),IF(Y54&lt;(AS54+AU54),(AT54*AV54+(Y54-AS54-AT54)*AW54),(AT54*AV54+(AU54-AT54)*AW54+(Y54-AS54-AU54)*AX54)))))</f>
        <v>63118.09358680768</v>
      </c>
      <c r="AS54" s="10">
        <f t="shared" si="28"/>
        <v>7475</v>
      </c>
      <c r="AT54" s="10">
        <f t="shared" si="29"/>
        <v>35000</v>
      </c>
      <c r="AU54" s="10">
        <f t="shared" si="30"/>
        <v>150000</v>
      </c>
      <c r="AV54" s="5">
        <f t="shared" si="31"/>
        <v>0.2</v>
      </c>
      <c r="AW54" s="5">
        <f t="shared" si="32"/>
        <v>0.4</v>
      </c>
      <c r="AX54" s="5">
        <f t="shared" si="33"/>
        <v>0.5</v>
      </c>
      <c r="AY54" s="6">
        <f>IF(Y54&lt;AZ54,0,(IF(Y54&lt;BA54,(Y54-AZ54)*BB54,(BA54-AZ54)*BB54+(Y54-BA54)*BC54)))</f>
        <v>6935.263743472307</v>
      </c>
      <c r="AZ54" s="13">
        <v>7228</v>
      </c>
      <c r="BA54" s="13">
        <v>42484</v>
      </c>
      <c r="BB54" s="14">
        <v>0.12</v>
      </c>
      <c r="BC54" s="14">
        <v>0.02</v>
      </c>
    </row>
    <row r="55" spans="1:55" ht="12.75">
      <c r="A55" s="1">
        <f t="shared" si="42"/>
        <v>2064</v>
      </c>
      <c r="B55" s="1">
        <f t="shared" si="19"/>
        <v>82</v>
      </c>
      <c r="C55" s="6">
        <f t="shared" si="8"/>
        <v>3497142.855627358</v>
      </c>
      <c r="D55" s="6">
        <f t="shared" si="43"/>
        <v>114253.38996628574</v>
      </c>
      <c r="E55" s="2">
        <f t="shared" si="20"/>
        <v>0.02</v>
      </c>
      <c r="F55" s="6">
        <f t="shared" si="44"/>
        <v>0</v>
      </c>
      <c r="G55" s="2">
        <f t="shared" si="21"/>
        <v>0.035</v>
      </c>
      <c r="H55" s="3">
        <f>IF((U55&gt;(D55*1.5)),1,0)</f>
        <v>1</v>
      </c>
      <c r="I55" s="9">
        <f t="shared" si="22"/>
        <v>0</v>
      </c>
      <c r="J55" s="6">
        <f>(J54+AB54)+AC54</f>
        <v>3487041.845526348</v>
      </c>
      <c r="K55" s="2">
        <f t="shared" si="45"/>
        <v>0.07</v>
      </c>
      <c r="L55" s="6">
        <f>(L54+AH54)+AI54</f>
        <v>7.733427399340377E-25</v>
      </c>
      <c r="M55" s="2">
        <f t="shared" si="46"/>
        <v>0.07</v>
      </c>
      <c r="N55" s="6">
        <f>(N54+AK54)+AL54</f>
        <v>2.177957151021907E-56</v>
      </c>
      <c r="O55" s="2">
        <f t="shared" si="13"/>
        <v>0.01</v>
      </c>
      <c r="P55" s="6">
        <f>(P54+AN54)+AO54</f>
        <v>1.4565764779414453E-27</v>
      </c>
      <c r="Q55" s="2">
        <f t="shared" si="47"/>
        <v>0.07</v>
      </c>
      <c r="R55" s="6">
        <f>(R54+AQ54)-AP54</f>
        <v>10101.0101010101</v>
      </c>
      <c r="S55" s="2">
        <f t="shared" si="48"/>
        <v>0.01</v>
      </c>
      <c r="T55" s="10">
        <f t="shared" si="23"/>
        <v>10000</v>
      </c>
      <c r="U55" s="6">
        <f>((AC55+AI55)+AO55)+AQ55</f>
        <v>244193.93928785447</v>
      </c>
      <c r="V55" s="6">
        <f>IF((D55&gt;((F55+I55)-Z55)),(((F55+I55)-D55)-Z55),0)</f>
        <v>-186624.02728787874</v>
      </c>
      <c r="W55" s="6">
        <f>IF(((((AB55+AH55+AK55)+AN55)-AP55)&gt;0),(((AB55+AH55+AK55)+AN55)-AP55),0)</f>
        <v>0</v>
      </c>
      <c r="X55" s="6">
        <f t="shared" si="16"/>
        <v>0</v>
      </c>
      <c r="Y55" s="6">
        <f>IF((((((F55+I55)+AO55)+AQ55)-AB55)&gt;0),((((F55+I55)+AO55)+AQ55)-AB55),0)</f>
        <v>182167.49484921727</v>
      </c>
      <c r="Z55" s="6">
        <f t="shared" si="35"/>
        <v>72370.63732159298</v>
      </c>
      <c r="AA55" s="4">
        <f t="shared" si="36"/>
        <v>0.39727525144645165</v>
      </c>
      <c r="AB55" s="6">
        <f t="shared" si="24"/>
        <v>-182066.48474820718</v>
      </c>
      <c r="AC55" s="6">
        <f t="shared" si="37"/>
        <v>244092.92918684438</v>
      </c>
      <c r="AD55" s="10">
        <v>50000</v>
      </c>
      <c r="AE55" s="5">
        <f t="shared" si="25"/>
        <v>0.15</v>
      </c>
      <c r="AF55" s="10">
        <f t="shared" si="17"/>
        <v>0</v>
      </c>
      <c r="AG55" s="5">
        <f t="shared" si="26"/>
        <v>0.03</v>
      </c>
      <c r="AH55" s="6">
        <f>IF(((P55+V55-AK55)&gt;AJ55),AJ55,IF((((P55+V55)+L55)&gt;0),(P55+V55-AK55),-L55))</f>
        <v>-7.733427399340377E-25</v>
      </c>
      <c r="AI55" s="6">
        <f t="shared" si="38"/>
        <v>5.413399179538264E-26</v>
      </c>
      <c r="AJ55" s="10">
        <f t="shared" si="27"/>
        <v>10680</v>
      </c>
      <c r="AK55" s="6">
        <f>IF(((P55+V55)&gt;AM55),AM55,IF((((P55+V55)+N55)&gt;0),(P55+V55),-N55))</f>
        <v>-2.177957151021907E-56</v>
      </c>
      <c r="AL55" s="6">
        <f t="shared" si="18"/>
        <v>2.177957151021907E-58</v>
      </c>
      <c r="AM55" s="10">
        <f t="shared" si="34"/>
        <v>5340</v>
      </c>
      <c r="AN55" s="6">
        <f>IF(((((((((F55+I55)-D55)-Z55)-AB55)-AH55-AK55)+AP55)+P55)&gt;0),((((((F55+I55)-D55)-Z55)-AB55)-AH55-AK55)+AP55),-P55)</f>
        <v>-1.4565764779414453E-27</v>
      </c>
      <c r="AO55" s="6">
        <f t="shared" si="39"/>
        <v>1.0196035345590118E-28</v>
      </c>
      <c r="AP55" s="6">
        <f t="shared" si="40"/>
        <v>101.0101010101007</v>
      </c>
      <c r="AQ55" s="6">
        <f t="shared" si="41"/>
        <v>101.01010101010101</v>
      </c>
      <c r="AR55" s="6">
        <f>IF(Y55&lt;AS55,0,(IF(Y55&lt;(AS55+AT55),((Y55-AS55)*AV55),IF(Y55&lt;(AS55+AU55),(AT55*AV55+(Y55-AS55-AT55)*AW55),(AT55*AV55+(AU55-AT55)*AW55+(Y55-AS55-AU55)*AX55)))))</f>
        <v>65346.247424608635</v>
      </c>
      <c r="AS55" s="10">
        <f t="shared" si="28"/>
        <v>7475</v>
      </c>
      <c r="AT55" s="10">
        <f t="shared" si="29"/>
        <v>35000</v>
      </c>
      <c r="AU55" s="10">
        <f t="shared" si="30"/>
        <v>150000</v>
      </c>
      <c r="AV55" s="5">
        <f t="shared" si="31"/>
        <v>0.2</v>
      </c>
      <c r="AW55" s="5">
        <f t="shared" si="32"/>
        <v>0.4</v>
      </c>
      <c r="AX55" s="5">
        <f t="shared" si="33"/>
        <v>0.5</v>
      </c>
      <c r="AY55" s="6">
        <f>IF(Y55&lt;AZ55,0,(IF(Y55&lt;BA55,(Y55-AZ55)*BB55,(BA55-AZ55)*BB55+(Y55-BA55)*BC55)))</f>
        <v>7024.389896984346</v>
      </c>
      <c r="AZ55" s="13">
        <v>7228</v>
      </c>
      <c r="BA55" s="13">
        <v>42484</v>
      </c>
      <c r="BB55" s="14">
        <v>0.12</v>
      </c>
      <c r="BC55" s="14">
        <v>0.02</v>
      </c>
    </row>
    <row r="56" spans="1:55" ht="12.75">
      <c r="A56" s="1">
        <f t="shared" si="42"/>
        <v>2065</v>
      </c>
      <c r="B56" s="1">
        <f t="shared" si="19"/>
        <v>83</v>
      </c>
      <c r="C56" s="6">
        <f t="shared" si="8"/>
        <v>3559169.300065995</v>
      </c>
      <c r="D56" s="6">
        <f t="shared" si="43"/>
        <v>116538.45776561146</v>
      </c>
      <c r="E56" s="2">
        <f t="shared" si="20"/>
        <v>0.02</v>
      </c>
      <c r="F56" s="6">
        <f t="shared" si="44"/>
        <v>0</v>
      </c>
      <c r="G56" s="2">
        <f t="shared" si="21"/>
        <v>0.035</v>
      </c>
      <c r="H56" s="3">
        <f>IF((U56&gt;(D56*1.5)),1,0)</f>
        <v>1</v>
      </c>
      <c r="I56" s="9">
        <f t="shared" si="22"/>
        <v>0</v>
      </c>
      <c r="J56" s="6">
        <f>(J55+AB55)+AC55</f>
        <v>3549068.289964985</v>
      </c>
      <c r="K56" s="2">
        <f t="shared" si="45"/>
        <v>0.07</v>
      </c>
      <c r="L56" s="6">
        <f>(L55+AH55)+AI55</f>
        <v>5.413399179538264E-26</v>
      </c>
      <c r="M56" s="2">
        <f t="shared" si="46"/>
        <v>0.07</v>
      </c>
      <c r="N56" s="6">
        <f>(N55+AK55)+AL55</f>
        <v>2.177957151021907E-58</v>
      </c>
      <c r="O56" s="2">
        <f t="shared" si="13"/>
        <v>0.01</v>
      </c>
      <c r="P56" s="6">
        <f>(P55+AN55)+AO55</f>
        <v>1.0196035345590118E-28</v>
      </c>
      <c r="Q56" s="2">
        <f t="shared" si="47"/>
        <v>0.07</v>
      </c>
      <c r="R56" s="6">
        <f>(R55+AQ55)-AP55</f>
        <v>10101.0101010101</v>
      </c>
      <c r="S56" s="2">
        <f t="shared" si="48"/>
        <v>0.01</v>
      </c>
      <c r="T56" s="10">
        <f t="shared" si="23"/>
        <v>10000</v>
      </c>
      <c r="U56" s="6">
        <f>((AC56+AI56)+AO56)+AQ56</f>
        <v>248535.79039855907</v>
      </c>
      <c r="V56" s="6">
        <f>IF((D56&gt;((F56+I56)-Z56)),(((F56+I56)-D56)-Z56),0)</f>
        <v>-191279.01720783365</v>
      </c>
      <c r="W56" s="6">
        <f>IF(((((AB56+AH56+AK56)+AN56)-AP56)&gt;0),(((AB56+AH56+AK56)+AN56)-AP56),0)</f>
        <v>0</v>
      </c>
      <c r="X56" s="6">
        <f t="shared" si="16"/>
        <v>0</v>
      </c>
      <c r="Y56" s="6">
        <f>IF((((((F56+I56)+AO56)+AQ56)-AB56)&gt;0),((((F56+I56)+AO56)+AQ56)-AB56),0)</f>
        <v>186725.03738888883</v>
      </c>
      <c r="Z56" s="6">
        <f t="shared" si="35"/>
        <v>74740.55944222219</v>
      </c>
      <c r="AA56" s="4">
        <f t="shared" si="36"/>
        <v>0.4002706893910611</v>
      </c>
      <c r="AB56" s="6">
        <f t="shared" si="24"/>
        <v>-186624.02728787874</v>
      </c>
      <c r="AC56" s="6">
        <f t="shared" si="37"/>
        <v>248434.78029754898</v>
      </c>
      <c r="AD56" s="10">
        <v>50000</v>
      </c>
      <c r="AE56" s="5">
        <f t="shared" si="25"/>
        <v>0.15</v>
      </c>
      <c r="AF56" s="10">
        <f t="shared" si="17"/>
        <v>0</v>
      </c>
      <c r="AG56" s="5">
        <f t="shared" si="26"/>
        <v>0.03</v>
      </c>
      <c r="AH56" s="6">
        <f>IF(((P56+V56-AK56)&gt;AJ56),AJ56,IF((((P56+V56)+L56)&gt;0),(P56+V56-AK56),-L56))</f>
        <v>-5.413399179538264E-26</v>
      </c>
      <c r="AI56" s="6">
        <f t="shared" si="38"/>
        <v>3.7893794256767855E-27</v>
      </c>
      <c r="AJ56" s="10">
        <f t="shared" si="27"/>
        <v>10680</v>
      </c>
      <c r="AK56" s="6">
        <f>IF(((P56+V56)&gt;AM56),AM56,IF((((P56+V56)+N56)&gt;0),(P56+V56),-N56))</f>
        <v>-2.177957151021907E-58</v>
      </c>
      <c r="AL56" s="6">
        <f t="shared" si="18"/>
        <v>2.177957151021907E-60</v>
      </c>
      <c r="AM56" s="10">
        <f t="shared" si="34"/>
        <v>5340</v>
      </c>
      <c r="AN56" s="6">
        <f>IF(((((((((F56+I56)-D56)-Z56)-AB56)-AH56-AK56)+AP56)+P56)&gt;0),((((((F56+I56)-D56)-Z56)-AB56)-AH56-AK56)+AP56),-P56)</f>
        <v>-1.0196035345590118E-28</v>
      </c>
      <c r="AO56" s="6">
        <f t="shared" si="39"/>
        <v>7.137224741913083E-30</v>
      </c>
      <c r="AP56" s="6">
        <f t="shared" si="40"/>
        <v>101.0101010101007</v>
      </c>
      <c r="AQ56" s="6">
        <f t="shared" si="41"/>
        <v>101.01010101010101</v>
      </c>
      <c r="AR56" s="6">
        <f>IF(Y56&lt;AS56,0,(IF(Y56&lt;(AS56+AT56),((Y56-AS56)*AV56),IF(Y56&lt;(AS56+AU56),(AT56*AV56+(Y56-AS56-AT56)*AW56),(AT56*AV56+(AU56-AT56)*AW56+(Y56-AS56-AU56)*AX56)))))</f>
        <v>67625.01869444441</v>
      </c>
      <c r="AS56" s="10">
        <f t="shared" si="28"/>
        <v>7475</v>
      </c>
      <c r="AT56" s="10">
        <f t="shared" si="29"/>
        <v>35000</v>
      </c>
      <c r="AU56" s="10">
        <f t="shared" si="30"/>
        <v>150000</v>
      </c>
      <c r="AV56" s="5">
        <f t="shared" si="31"/>
        <v>0.2</v>
      </c>
      <c r="AW56" s="5">
        <f t="shared" si="32"/>
        <v>0.4</v>
      </c>
      <c r="AX56" s="5">
        <f t="shared" si="33"/>
        <v>0.5</v>
      </c>
      <c r="AY56" s="6">
        <f>IF(Y56&lt;AZ56,0,(IF(Y56&lt;BA56,(Y56-AZ56)*BB56,(BA56-AZ56)*BB56+(Y56-BA56)*BC56)))</f>
        <v>7115.540747777777</v>
      </c>
      <c r="AZ56" s="13">
        <v>7228</v>
      </c>
      <c r="BA56" s="13">
        <v>42484</v>
      </c>
      <c r="BB56" s="14">
        <v>0.12</v>
      </c>
      <c r="BC56" s="14">
        <v>0.02</v>
      </c>
    </row>
    <row r="57" spans="1:55" ht="12.75">
      <c r="A57" s="1">
        <f t="shared" si="42"/>
        <v>2066</v>
      </c>
      <c r="B57" s="1">
        <f t="shared" si="19"/>
        <v>84</v>
      </c>
      <c r="C57" s="6">
        <f t="shared" si="8"/>
        <v>3620980.0530756656</v>
      </c>
      <c r="D57" s="6">
        <f t="shared" si="43"/>
        <v>118869.22692092368</v>
      </c>
      <c r="E57" s="2">
        <f t="shared" si="20"/>
        <v>0.02</v>
      </c>
      <c r="F57" s="6">
        <f t="shared" si="44"/>
        <v>0</v>
      </c>
      <c r="G57" s="2">
        <f t="shared" si="21"/>
        <v>0.035</v>
      </c>
      <c r="H57" s="3">
        <f>IF((U57&gt;(D57*1.5)),1,0)</f>
        <v>1</v>
      </c>
      <c r="I57" s="9">
        <f t="shared" si="22"/>
        <v>0</v>
      </c>
      <c r="J57" s="6">
        <f>(J56+AB56)+AC56</f>
        <v>3610879.0429746555</v>
      </c>
      <c r="K57" s="2">
        <f t="shared" si="45"/>
        <v>0.07</v>
      </c>
      <c r="L57" s="6">
        <f>(L56+AH56)+AI56</f>
        <v>3.7893794256767855E-27</v>
      </c>
      <c r="M57" s="2">
        <f t="shared" si="46"/>
        <v>0.07</v>
      </c>
      <c r="N57" s="6">
        <f>(N56+AK56)+AL56</f>
        <v>2.177957151021907E-60</v>
      </c>
      <c r="O57" s="2">
        <f t="shared" si="13"/>
        <v>0.01</v>
      </c>
      <c r="P57" s="6">
        <f>(P56+AN56)+AO56</f>
        <v>7.137224741913083E-30</v>
      </c>
      <c r="Q57" s="2">
        <f t="shared" si="47"/>
        <v>0.07</v>
      </c>
      <c r="R57" s="6">
        <f>(R56+AQ56)-AP56</f>
        <v>10101.0101010101</v>
      </c>
      <c r="S57" s="2">
        <f t="shared" si="48"/>
        <v>0.01</v>
      </c>
      <c r="T57" s="10">
        <f t="shared" si="23"/>
        <v>10000</v>
      </c>
      <c r="U57" s="6">
        <f>((AC57+AI57)+AO57)+AQ57</f>
        <v>252862.543109236</v>
      </c>
      <c r="V57" s="6">
        <f>IF((D57&gt;((F57+I57)-Z57)),(((F57+I57)-D57)-Z57),0)</f>
        <v>-196030.38112152243</v>
      </c>
      <c r="W57" s="6">
        <f>IF(((((AB57+AH57+AK57)+AN57)-AP57)&gt;0),(((AB57+AH57+AK57)+AN57)-AP57),0)</f>
        <v>0</v>
      </c>
      <c r="X57" s="6">
        <f t="shared" si="16"/>
        <v>0</v>
      </c>
      <c r="Y57" s="6">
        <f>IF((((((F57+I57)+AO57)+AQ57)-AB57)&gt;0),((((F57+I57)+AO57)+AQ57)-AB57),0)</f>
        <v>191380.02730884374</v>
      </c>
      <c r="Z57" s="6">
        <f t="shared" si="35"/>
        <v>77161.15420059874</v>
      </c>
      <c r="AA57" s="4">
        <f t="shared" si="36"/>
        <v>0.4031828988929876</v>
      </c>
      <c r="AB57" s="6">
        <f t="shared" si="24"/>
        <v>-191279.01720783365</v>
      </c>
      <c r="AC57" s="6">
        <f t="shared" si="37"/>
        <v>252761.5330082259</v>
      </c>
      <c r="AD57" s="10">
        <v>50000</v>
      </c>
      <c r="AE57" s="5">
        <f t="shared" si="25"/>
        <v>0.15</v>
      </c>
      <c r="AF57" s="10">
        <f t="shared" si="17"/>
        <v>0</v>
      </c>
      <c r="AG57" s="5">
        <f t="shared" si="26"/>
        <v>0.03</v>
      </c>
      <c r="AH57" s="6">
        <f>IF(((P57+V57-AK57)&gt;AJ57),AJ57,IF((((P57+V57)+L57)&gt;0),(P57+V57-AK57),-L57))</f>
        <v>-3.7893794256767855E-27</v>
      </c>
      <c r="AI57" s="6">
        <f t="shared" si="38"/>
        <v>2.65256559797375E-28</v>
      </c>
      <c r="AJ57" s="10">
        <f t="shared" si="27"/>
        <v>10680</v>
      </c>
      <c r="AK57" s="6">
        <f>IF(((P57+V57)&gt;AM57),AM57,IF((((P57+V57)+N57)&gt;0),(P57+V57),-N57))</f>
        <v>-2.177957151021907E-60</v>
      </c>
      <c r="AL57" s="6">
        <f t="shared" si="18"/>
        <v>2.177957151021907E-62</v>
      </c>
      <c r="AM57" s="10">
        <f t="shared" si="34"/>
        <v>5340</v>
      </c>
      <c r="AN57" s="6">
        <f>IF(((((((((F57+I57)-D57)-Z57)-AB57)-AH57-AK57)+AP57)+P57)&gt;0),((((((F57+I57)-D57)-Z57)-AB57)-AH57-AK57)+AP57),-P57)</f>
        <v>-7.137224741913083E-30</v>
      </c>
      <c r="AO57" s="6">
        <f t="shared" si="39"/>
        <v>4.996057319339159E-31</v>
      </c>
      <c r="AP57" s="6">
        <f t="shared" si="40"/>
        <v>101.0101010101007</v>
      </c>
      <c r="AQ57" s="6">
        <f t="shared" si="41"/>
        <v>101.01010101010101</v>
      </c>
      <c r="AR57" s="6">
        <f>IF(Y57&lt;AS57,0,(IF(Y57&lt;(AS57+AT57),((Y57-AS57)*AV57),IF(Y57&lt;(AS57+AU57),(AT57*AV57+(Y57-AS57-AT57)*AW57),(AT57*AV57+(AU57-AT57)*AW57+(Y57-AS57-AU57)*AX57)))))</f>
        <v>69952.51365442187</v>
      </c>
      <c r="AS57" s="10">
        <f t="shared" si="28"/>
        <v>7475</v>
      </c>
      <c r="AT57" s="10">
        <f t="shared" si="29"/>
        <v>35000</v>
      </c>
      <c r="AU57" s="10">
        <f t="shared" si="30"/>
        <v>150000</v>
      </c>
      <c r="AV57" s="5">
        <f t="shared" si="31"/>
        <v>0.2</v>
      </c>
      <c r="AW57" s="5">
        <f t="shared" si="32"/>
        <v>0.4</v>
      </c>
      <c r="AX57" s="5">
        <f t="shared" si="33"/>
        <v>0.5</v>
      </c>
      <c r="AY57" s="6">
        <f>IF(Y57&lt;AZ57,0,(IF(Y57&lt;BA57,(Y57-AZ57)*BB57,(BA57-AZ57)*BB57+(Y57-BA57)*BC57)))</f>
        <v>7208.640546176875</v>
      </c>
      <c r="AZ57" s="13">
        <v>7228</v>
      </c>
      <c r="BA57" s="13">
        <v>42484</v>
      </c>
      <c r="BB57" s="14">
        <v>0.12</v>
      </c>
      <c r="BC57" s="14">
        <v>0.02</v>
      </c>
    </row>
    <row r="58" spans="1:55" ht="12.75">
      <c r="A58" s="1">
        <f t="shared" si="42"/>
        <v>2067</v>
      </c>
      <c r="B58" s="1">
        <f t="shared" si="19"/>
        <v>85</v>
      </c>
      <c r="C58" s="6">
        <f t="shared" si="8"/>
        <v>3682462.568876058</v>
      </c>
      <c r="D58" s="6">
        <f t="shared" si="43"/>
        <v>121246.61145934217</v>
      </c>
      <c r="E58" s="2">
        <f t="shared" si="20"/>
        <v>0.02</v>
      </c>
      <c r="F58" s="6">
        <f t="shared" si="44"/>
        <v>0</v>
      </c>
      <c r="G58" s="2">
        <f t="shared" si="21"/>
        <v>0.035</v>
      </c>
      <c r="H58" s="3">
        <f>IF((U58&gt;(D58*1.5)),1,0)</f>
        <v>1</v>
      </c>
      <c r="I58" s="9">
        <f t="shared" si="22"/>
        <v>0</v>
      </c>
      <c r="J58" s="6">
        <f>(J57+AB57)+AC57</f>
        <v>3672361.558775048</v>
      </c>
      <c r="K58" s="2">
        <f t="shared" si="45"/>
        <v>0.07</v>
      </c>
      <c r="L58" s="6">
        <f>(L57+AH57)+AI57</f>
        <v>2.65256559797375E-28</v>
      </c>
      <c r="M58" s="2">
        <f t="shared" si="46"/>
        <v>0.07</v>
      </c>
      <c r="N58" s="6">
        <f>(N57+AK57)+AL57</f>
        <v>2.177957151021907E-62</v>
      </c>
      <c r="O58" s="2">
        <f t="shared" si="13"/>
        <v>0.01</v>
      </c>
      <c r="P58" s="6">
        <f>(P57+AN57)+AO57</f>
        <v>4.996057319339159E-31</v>
      </c>
      <c r="Q58" s="2">
        <f t="shared" si="47"/>
        <v>0.07</v>
      </c>
      <c r="R58" s="6">
        <f>(R57+AQ57)-AP57</f>
        <v>10101.0101010101</v>
      </c>
      <c r="S58" s="2">
        <f t="shared" si="48"/>
        <v>0.01</v>
      </c>
      <c r="T58" s="10">
        <f t="shared" si="23"/>
        <v>10000</v>
      </c>
      <c r="U58" s="6">
        <f>((AC58+AI58)+AO58)+AQ58</f>
        <v>257166.31921526347</v>
      </c>
      <c r="V58" s="6">
        <f>IF((D58&gt;((F58+I58)-Z58)),(((F58+I58)-D58)-Z58),0)</f>
        <v>-200878.47489505907</v>
      </c>
      <c r="W58" s="6">
        <f>IF(((((AB58+AH58+AK58)+AN58)-AP58)&gt;0),(((AB58+AH58+AK58)+AN58)-AP58),0)</f>
        <v>0</v>
      </c>
      <c r="X58" s="6">
        <f t="shared" si="16"/>
        <v>0</v>
      </c>
      <c r="Y58" s="6">
        <f>IF((((((F58+I58)+AO58)+AQ58)-AB58)&gt;0),((((F58+I58)+AO58)+AQ58)-AB58),0)</f>
        <v>196131.39122253252</v>
      </c>
      <c r="Z58" s="6">
        <f t="shared" si="35"/>
        <v>79631.8634357169</v>
      </c>
      <c r="AA58" s="4">
        <f t="shared" si="36"/>
        <v>0.40601284138838256</v>
      </c>
      <c r="AB58" s="6">
        <f t="shared" si="24"/>
        <v>-196030.38112152243</v>
      </c>
      <c r="AC58" s="6">
        <f t="shared" si="37"/>
        <v>257065.30911425338</v>
      </c>
      <c r="AD58" s="10">
        <v>50000</v>
      </c>
      <c r="AE58" s="5">
        <f t="shared" si="25"/>
        <v>0.15</v>
      </c>
      <c r="AF58" s="10">
        <f t="shared" si="17"/>
        <v>0</v>
      </c>
      <c r="AG58" s="5">
        <f t="shared" si="26"/>
        <v>0.03</v>
      </c>
      <c r="AH58" s="6">
        <f>IF(((P58+V58-AK58)&gt;AJ58),AJ58,IF((((P58+V58)+L58)&gt;0),(P58+V58-AK58),-L58))</f>
        <v>-2.65256559797375E-28</v>
      </c>
      <c r="AI58" s="6">
        <f t="shared" si="38"/>
        <v>1.8567959185816253E-29</v>
      </c>
      <c r="AJ58" s="10">
        <f t="shared" si="27"/>
        <v>10680</v>
      </c>
      <c r="AK58" s="6">
        <f>IF(((P58+V58)&gt;AM58),AM58,IF((((P58+V58)+N58)&gt;0),(P58+V58),-N58))</f>
        <v>-2.177957151021907E-62</v>
      </c>
      <c r="AL58" s="6">
        <f t="shared" si="18"/>
        <v>2.177957151021907E-64</v>
      </c>
      <c r="AM58" s="10">
        <f t="shared" si="34"/>
        <v>5340</v>
      </c>
      <c r="AN58" s="6">
        <f>IF(((((((((F58+I58)-D58)-Z58)-AB58)-AH58-AK58)+AP58)+P58)&gt;0),((((((F58+I58)-D58)-Z58)-AB58)-AH58-AK58)+AP58),-P58)</f>
        <v>-4.996057319339159E-31</v>
      </c>
      <c r="AO58" s="6">
        <f t="shared" si="39"/>
        <v>3.4972401235374114E-32</v>
      </c>
      <c r="AP58" s="6">
        <f t="shared" si="40"/>
        <v>101.0101010101007</v>
      </c>
      <c r="AQ58" s="6">
        <f t="shared" si="41"/>
        <v>101.01010101010101</v>
      </c>
      <c r="AR58" s="6">
        <f>IF(Y58&lt;AS58,0,(IF(Y58&lt;(AS58+AT58),((Y58-AS58)*AV58),IF(Y58&lt;(AS58+AU58),(AT58*AV58+(Y58-AS58-AT58)*AW58),(AT58*AV58+(AU58-AT58)*AW58+(Y58-AS58-AU58)*AX58)))))</f>
        <v>72328.19561126626</v>
      </c>
      <c r="AS58" s="10">
        <f t="shared" si="28"/>
        <v>7475</v>
      </c>
      <c r="AT58" s="10">
        <f t="shared" si="29"/>
        <v>35000</v>
      </c>
      <c r="AU58" s="10">
        <f t="shared" si="30"/>
        <v>150000</v>
      </c>
      <c r="AV58" s="5">
        <f t="shared" si="31"/>
        <v>0.2</v>
      </c>
      <c r="AW58" s="5">
        <f t="shared" si="32"/>
        <v>0.4</v>
      </c>
      <c r="AX58" s="5">
        <f t="shared" si="33"/>
        <v>0.5</v>
      </c>
      <c r="AY58" s="6">
        <f>IF(Y58&lt;AZ58,0,(IF(Y58&lt;BA58,(Y58-AZ58)*BB58,(BA58-AZ58)*BB58+(Y58-BA58)*BC58)))</f>
        <v>7303.667824450651</v>
      </c>
      <c r="AZ58" s="13">
        <v>7228</v>
      </c>
      <c r="BA58" s="13">
        <v>42484</v>
      </c>
      <c r="BB58" s="14">
        <v>0.12</v>
      </c>
      <c r="BC58" s="14">
        <v>0.02</v>
      </c>
    </row>
    <row r="59" spans="1:55" ht="12.75">
      <c r="A59" s="1">
        <f t="shared" si="42"/>
        <v>2068</v>
      </c>
      <c r="B59" s="1">
        <f t="shared" si="19"/>
        <v>86</v>
      </c>
      <c r="C59" s="6">
        <f t="shared" si="8"/>
        <v>3743497.496868789</v>
      </c>
      <c r="D59" s="6">
        <f t="shared" si="43"/>
        <v>123671.54368852901</v>
      </c>
      <c r="E59" s="2">
        <f t="shared" si="20"/>
        <v>0.02</v>
      </c>
      <c r="F59" s="6">
        <f t="shared" si="44"/>
        <v>0</v>
      </c>
      <c r="G59" s="2">
        <f t="shared" si="21"/>
        <v>0.035</v>
      </c>
      <c r="H59" s="3">
        <f>IF((U59&gt;(D59*1.5)),1,0)</f>
        <v>1</v>
      </c>
      <c r="I59" s="9">
        <f t="shared" si="22"/>
        <v>0</v>
      </c>
      <c r="J59" s="6">
        <f>(J58+AB58)+AC58</f>
        <v>3733396.486767779</v>
      </c>
      <c r="K59" s="2">
        <f t="shared" si="45"/>
        <v>0.07</v>
      </c>
      <c r="L59" s="6">
        <f>(L58+AH58)+AI58</f>
        <v>1.8567959185816253E-29</v>
      </c>
      <c r="M59" s="2">
        <f t="shared" si="46"/>
        <v>0.07</v>
      </c>
      <c r="N59" s="6">
        <f>(N58+AK58)+AL58</f>
        <v>2.177957151021907E-64</v>
      </c>
      <c r="O59" s="2">
        <f t="shared" si="13"/>
        <v>0.01</v>
      </c>
      <c r="P59" s="6">
        <f>(P58+AN58)+AO58</f>
        <v>3.4972401235374114E-32</v>
      </c>
      <c r="Q59" s="2">
        <f t="shared" si="47"/>
        <v>0.07</v>
      </c>
      <c r="R59" s="6">
        <f>(R58+AQ58)-AP58</f>
        <v>10101.0101010101</v>
      </c>
      <c r="S59" s="2">
        <f t="shared" si="48"/>
        <v>0.01</v>
      </c>
      <c r="T59" s="10">
        <f t="shared" si="23"/>
        <v>10000</v>
      </c>
      <c r="U59" s="6">
        <f>((AC59+AI59)+AO59)+AQ59</f>
        <v>261438.76417475464</v>
      </c>
      <c r="V59" s="6">
        <f>IF((D59&gt;((F59+I59)-Z59)),(((F59+I59)-D59)-Z59),0)</f>
        <v>-205824.41588648496</v>
      </c>
      <c r="W59" s="6">
        <f>IF(((((AB59+AH59+AK59)+AN59)-AP59)&gt;0),(((AB59+AH59+AK59)+AN59)-AP59),0)</f>
        <v>0</v>
      </c>
      <c r="X59" s="6">
        <f t="shared" si="16"/>
        <v>0</v>
      </c>
      <c r="Y59" s="6">
        <f>IF((((((F59+I59)+AO59)+AQ59)-AB59)&gt;0),((((F59+I59)+AO59)+AQ59)-AB59),0)</f>
        <v>200979.48499606916</v>
      </c>
      <c r="Z59" s="6">
        <f t="shared" si="35"/>
        <v>82152.87219795596</v>
      </c>
      <c r="AA59" s="4">
        <f t="shared" si="36"/>
        <v>0.40876247742182614</v>
      </c>
      <c r="AB59" s="6">
        <f t="shared" si="24"/>
        <v>-200878.47489505907</v>
      </c>
      <c r="AC59" s="6">
        <f t="shared" si="37"/>
        <v>261337.75407374455</v>
      </c>
      <c r="AD59" s="10">
        <v>50000</v>
      </c>
      <c r="AE59" s="5">
        <f t="shared" si="25"/>
        <v>0.15</v>
      </c>
      <c r="AF59" s="10">
        <f t="shared" si="17"/>
        <v>0</v>
      </c>
      <c r="AG59" s="5">
        <f t="shared" si="26"/>
        <v>0.03</v>
      </c>
      <c r="AH59" s="6">
        <f>IF(((P59+V59-AK59)&gt;AJ59),AJ59,IF((((P59+V59)+L59)&gt;0),(P59+V59-AK59),-L59))</f>
        <v>-1.8567959185816253E-29</v>
      </c>
      <c r="AI59" s="6">
        <f t="shared" si="38"/>
        <v>1.2997571430071378E-30</v>
      </c>
      <c r="AJ59" s="10">
        <f t="shared" si="27"/>
        <v>10680</v>
      </c>
      <c r="AK59" s="6">
        <f>IF(((P59+V59)&gt;AM59),AM59,IF((((P59+V59)+N59)&gt;0),(P59+V59),-N59))</f>
        <v>-2.177957151021907E-64</v>
      </c>
      <c r="AL59" s="6">
        <f t="shared" si="18"/>
        <v>2.1779571510219072E-66</v>
      </c>
      <c r="AM59" s="10">
        <f t="shared" si="34"/>
        <v>5340</v>
      </c>
      <c r="AN59" s="6">
        <f>IF(((((((((F59+I59)-D59)-Z59)-AB59)-AH59-AK59)+AP59)+P59)&gt;0),((((((F59+I59)-D59)-Z59)-AB59)-AH59-AK59)+AP59),-P59)</f>
        <v>-3.4972401235374114E-32</v>
      </c>
      <c r="AO59" s="6">
        <f t="shared" si="39"/>
        <v>2.4480680864761882E-33</v>
      </c>
      <c r="AP59" s="6">
        <f t="shared" si="40"/>
        <v>101.0101010101007</v>
      </c>
      <c r="AQ59" s="6">
        <f t="shared" si="41"/>
        <v>101.01010101010101</v>
      </c>
      <c r="AR59" s="6">
        <f>IF(Y59&lt;AS59,0,(IF(Y59&lt;(AS59+AT59),((Y59-AS59)*AV59),IF(Y59&lt;(AS59+AU59),(AT59*AV59+(Y59-AS59-AT59)*AW59),(AT59*AV59+(AU59-AT59)*AW59+(Y59-AS59-AU59)*AX59)))))</f>
        <v>74752.24249803458</v>
      </c>
      <c r="AS59" s="10">
        <f t="shared" si="28"/>
        <v>7475</v>
      </c>
      <c r="AT59" s="10">
        <f t="shared" si="29"/>
        <v>35000</v>
      </c>
      <c r="AU59" s="10">
        <f t="shared" si="30"/>
        <v>150000</v>
      </c>
      <c r="AV59" s="5">
        <f t="shared" si="31"/>
        <v>0.2</v>
      </c>
      <c r="AW59" s="5">
        <f t="shared" si="32"/>
        <v>0.4</v>
      </c>
      <c r="AX59" s="5">
        <f t="shared" si="33"/>
        <v>0.5</v>
      </c>
      <c r="AY59" s="6">
        <f>IF(Y59&lt;AZ59,0,(IF(Y59&lt;BA59,(Y59-AZ59)*BB59,(BA59-AZ59)*BB59+(Y59-BA59)*BC59)))</f>
        <v>7400.629699921384</v>
      </c>
      <c r="AZ59" s="13">
        <v>7228</v>
      </c>
      <c r="BA59" s="13">
        <v>42484</v>
      </c>
      <c r="BB59" s="14">
        <v>0.12</v>
      </c>
      <c r="BC59" s="14">
        <v>0.02</v>
      </c>
    </row>
    <row r="60" spans="1:55" ht="12.75">
      <c r="A60" s="1">
        <f t="shared" si="42"/>
        <v>2069</v>
      </c>
      <c r="B60" s="1">
        <f t="shared" si="19"/>
        <v>87</v>
      </c>
      <c r="C60" s="6">
        <f t="shared" si="8"/>
        <v>3803956.7760474747</v>
      </c>
      <c r="D60" s="6">
        <f t="shared" si="43"/>
        <v>126144.9745622996</v>
      </c>
      <c r="E60" s="2">
        <f t="shared" si="20"/>
        <v>0.02</v>
      </c>
      <c r="F60" s="6">
        <f t="shared" si="44"/>
        <v>0</v>
      </c>
      <c r="G60" s="2">
        <f t="shared" si="21"/>
        <v>0.035</v>
      </c>
      <c r="H60" s="3">
        <f>IF((U60&gt;(D60*1.5)),1,0)</f>
        <v>1</v>
      </c>
      <c r="I60" s="9">
        <f t="shared" si="22"/>
        <v>0</v>
      </c>
      <c r="J60" s="6">
        <f>(J59+AB59)+AC59</f>
        <v>3793855.7659464646</v>
      </c>
      <c r="K60" s="2">
        <f t="shared" si="45"/>
        <v>0.07</v>
      </c>
      <c r="L60" s="6">
        <f>(L59+AH59)+AI59</f>
        <v>1.2997571430071378E-30</v>
      </c>
      <c r="M60" s="2">
        <f t="shared" si="46"/>
        <v>0.07</v>
      </c>
      <c r="N60" s="6">
        <f>(N59+AK59)+AL59</f>
        <v>2.1779571510219072E-66</v>
      </c>
      <c r="O60" s="2">
        <f t="shared" si="13"/>
        <v>0.01</v>
      </c>
      <c r="P60" s="6">
        <f>(P59+AN59)+AO59</f>
        <v>2.4480680864761882E-33</v>
      </c>
      <c r="Q60" s="2">
        <f t="shared" si="47"/>
        <v>0.07</v>
      </c>
      <c r="R60" s="6">
        <f>(R59+AQ59)-AP59</f>
        <v>10101.0101010101</v>
      </c>
      <c r="S60" s="2">
        <f t="shared" si="48"/>
        <v>0.01</v>
      </c>
      <c r="T60" s="10">
        <f t="shared" si="23"/>
        <v>10000</v>
      </c>
      <c r="U60" s="6">
        <f>((AC60+AI60)+AO60)+AQ60</f>
        <v>265670.9137172626</v>
      </c>
      <c r="V60" s="6">
        <f>IF((D60&gt;((F60+I60)-Z60)),(((F60+I60)-D60)-Z60),0)</f>
        <v>-210869.73607579703</v>
      </c>
      <c r="W60" s="6">
        <f>IF(((((AB60+AH60+AK60)+AN60)-AP60)&gt;0),(((AB60+AH60+AK60)+AN60)-AP60),0)</f>
        <v>0</v>
      </c>
      <c r="X60" s="6">
        <f t="shared" si="16"/>
        <v>0</v>
      </c>
      <c r="Y60" s="6">
        <f>IF((((((F60+I60)+AO60)+AQ60)-AB60)&gt;0),((((F60+I60)+AO60)+AQ60)-AB60),0)</f>
        <v>205925.42598749505</v>
      </c>
      <c r="Z60" s="6">
        <f t="shared" si="35"/>
        <v>84724.76151349743</v>
      </c>
      <c r="AA60" s="4">
        <f t="shared" si="36"/>
        <v>0.411434193262965</v>
      </c>
      <c r="AB60" s="6">
        <f t="shared" si="24"/>
        <v>-205824.41588648496</v>
      </c>
      <c r="AC60" s="6">
        <f t="shared" si="37"/>
        <v>265569.90361625253</v>
      </c>
      <c r="AD60" s="10">
        <v>50000</v>
      </c>
      <c r="AE60" s="5">
        <f t="shared" si="25"/>
        <v>0.15</v>
      </c>
      <c r="AF60" s="10">
        <f t="shared" si="17"/>
        <v>0</v>
      </c>
      <c r="AG60" s="5">
        <f t="shared" si="26"/>
        <v>0.03</v>
      </c>
      <c r="AH60" s="6">
        <f>IF(((P60+V60-AK60)&gt;AJ60),AJ60,IF((((P60+V60)+L60)&gt;0),(P60+V60-AK60),-L60))</f>
        <v>-1.2997571430071378E-30</v>
      </c>
      <c r="AI60" s="6">
        <f t="shared" si="38"/>
        <v>9.098300001049965E-32</v>
      </c>
      <c r="AJ60" s="10">
        <f t="shared" si="27"/>
        <v>10680</v>
      </c>
      <c r="AK60" s="6">
        <f>IF(((P60+V60)&gt;AM60),AM60,IF((((P60+V60)+N60)&gt;0),(P60+V60),-N60))</f>
        <v>-2.1779571510219072E-66</v>
      </c>
      <c r="AL60" s="6">
        <f t="shared" si="18"/>
        <v>2.1779571510219073E-68</v>
      </c>
      <c r="AM60" s="10">
        <f t="shared" si="34"/>
        <v>5340</v>
      </c>
      <c r="AN60" s="6">
        <f>IF(((((((((F60+I60)-D60)-Z60)-AB60)-AH60-AK60)+AP60)+P60)&gt;0),((((((F60+I60)-D60)-Z60)-AB60)-AH60-AK60)+AP60),-P60)</f>
        <v>-2.4480680864761882E-33</v>
      </c>
      <c r="AO60" s="6">
        <f t="shared" si="39"/>
        <v>1.713647660533332E-34</v>
      </c>
      <c r="AP60" s="6">
        <f t="shared" si="40"/>
        <v>101.0101010101007</v>
      </c>
      <c r="AQ60" s="6">
        <f t="shared" si="41"/>
        <v>101.01010101010101</v>
      </c>
      <c r="AR60" s="6">
        <f>IF(Y60&lt;AS60,0,(IF(Y60&lt;(AS60+AT60),((Y60-AS60)*AV60),IF(Y60&lt;(AS60+AU60),(AT60*AV60+(Y60-AS60-AT60)*AW60),(AT60*AV60+(AU60-AT60)*AW60+(Y60-AS60-AU60)*AX60)))))</f>
        <v>77225.21299374753</v>
      </c>
      <c r="AS60" s="10">
        <f t="shared" si="28"/>
        <v>7475</v>
      </c>
      <c r="AT60" s="10">
        <f t="shared" si="29"/>
        <v>35000</v>
      </c>
      <c r="AU60" s="10">
        <f t="shared" si="30"/>
        <v>150000</v>
      </c>
      <c r="AV60" s="5">
        <f t="shared" si="31"/>
        <v>0.2</v>
      </c>
      <c r="AW60" s="5">
        <f t="shared" si="32"/>
        <v>0.4</v>
      </c>
      <c r="AX60" s="5">
        <f t="shared" si="33"/>
        <v>0.5</v>
      </c>
      <c r="AY60" s="6">
        <f>IF(Y60&lt;AZ60,0,(IF(Y60&lt;BA60,(Y60-AZ60)*BB60,(BA60-AZ60)*BB60+(Y60-BA60)*BC60)))</f>
        <v>7499.548519749902</v>
      </c>
      <c r="AZ60" s="13">
        <v>7228</v>
      </c>
      <c r="BA60" s="13">
        <v>42484</v>
      </c>
      <c r="BB60" s="14">
        <v>0.12</v>
      </c>
      <c r="BC60" s="14">
        <v>0.02</v>
      </c>
    </row>
    <row r="61" spans="1:55" ht="12.75">
      <c r="A61" s="1">
        <f t="shared" si="42"/>
        <v>2070</v>
      </c>
      <c r="B61" s="1">
        <f t="shared" si="19"/>
        <v>88</v>
      </c>
      <c r="C61" s="6">
        <f t="shared" si="8"/>
        <v>3863702.263777242</v>
      </c>
      <c r="D61" s="6">
        <f t="shared" si="43"/>
        <v>128667.87405354559</v>
      </c>
      <c r="E61" s="2">
        <f t="shared" si="20"/>
        <v>0.02</v>
      </c>
      <c r="F61" s="6">
        <f t="shared" si="44"/>
        <v>0</v>
      </c>
      <c r="G61" s="2">
        <f t="shared" si="21"/>
        <v>0.035</v>
      </c>
      <c r="H61" s="3">
        <f>IF((U61&gt;(D61*1.5)),1,0)</f>
        <v>1</v>
      </c>
      <c r="I61" s="9">
        <f t="shared" si="22"/>
        <v>0</v>
      </c>
      <c r="J61" s="6">
        <f>(J60+AB60)+AC60</f>
        <v>3853601.253676232</v>
      </c>
      <c r="K61" s="2">
        <f t="shared" si="45"/>
        <v>0.07</v>
      </c>
      <c r="L61" s="6">
        <f>(L60+AH60)+AI60</f>
        <v>9.098300001049965E-32</v>
      </c>
      <c r="M61" s="2">
        <f t="shared" si="46"/>
        <v>0.07</v>
      </c>
      <c r="N61" s="6">
        <f>(N60+AK60)+AL60</f>
        <v>2.1779571510219073E-68</v>
      </c>
      <c r="O61" s="2">
        <f t="shared" si="13"/>
        <v>0.01</v>
      </c>
      <c r="P61" s="6">
        <f>(P60+AN60)+AO60</f>
        <v>1.713647660533332E-34</v>
      </c>
      <c r="Q61" s="2">
        <f t="shared" si="47"/>
        <v>0.07</v>
      </c>
      <c r="R61" s="6">
        <f>(R60+AQ60)-AP60</f>
        <v>10101.0101010101</v>
      </c>
      <c r="S61" s="2">
        <f t="shared" si="48"/>
        <v>0.01</v>
      </c>
      <c r="T61" s="10">
        <f t="shared" si="23"/>
        <v>10000</v>
      </c>
      <c r="U61" s="6">
        <f>((AC61+AI61)+AO61)+AQ61</f>
        <v>269853.09785834636</v>
      </c>
      <c r="V61" s="6">
        <f>IF((D61&gt;((F61+I61)-Z61)),(((F61+I61)-D61)-Z61),0)</f>
        <v>-216016.2020654853</v>
      </c>
      <c r="W61" s="6">
        <f>IF(((((AB61+AH61+AK61)+AN61)-AP61)&gt;0),(((AB61+AH61+AK61)+AN61)-AP61),0)</f>
        <v>0</v>
      </c>
      <c r="X61" s="6">
        <f t="shared" si="16"/>
        <v>0</v>
      </c>
      <c r="Y61" s="6">
        <f>IF((((((F61+I61)+AO61)+AQ61)-AB61)&gt;0),((((F61+I61)+AO61)+AQ61)-AB61),0)</f>
        <v>210970.74617680712</v>
      </c>
      <c r="Z61" s="6">
        <f t="shared" si="35"/>
        <v>87348.32801193971</v>
      </c>
      <c r="AA61" s="4">
        <f t="shared" si="36"/>
        <v>0.4140305212682718</v>
      </c>
      <c r="AB61" s="6">
        <f t="shared" si="24"/>
        <v>-210869.73607579703</v>
      </c>
      <c r="AC61" s="6">
        <f t="shared" si="37"/>
        <v>269752.08775733627</v>
      </c>
      <c r="AD61" s="10">
        <v>50000</v>
      </c>
      <c r="AE61" s="5">
        <f t="shared" si="25"/>
        <v>0.15</v>
      </c>
      <c r="AF61" s="10">
        <f t="shared" si="17"/>
        <v>0</v>
      </c>
      <c r="AG61" s="5">
        <f t="shared" si="26"/>
        <v>0.03</v>
      </c>
      <c r="AH61" s="6">
        <f>IF(((P61+V61-AK61)&gt;AJ61),AJ61,IF((((P61+V61)+L61)&gt;0),(P61+V61-AK61),-L61))</f>
        <v>-9.098300001049965E-32</v>
      </c>
      <c r="AI61" s="6">
        <f t="shared" si="38"/>
        <v>6.368810000734976E-33</v>
      </c>
      <c r="AJ61" s="10">
        <f t="shared" si="27"/>
        <v>10680</v>
      </c>
      <c r="AK61" s="6">
        <f>IF(((P61+V61)&gt;AM61),AM61,IF((((P61+V61)+N61)&gt;0),(P61+V61),-N61))</f>
        <v>-2.1779571510219073E-68</v>
      </c>
      <c r="AL61" s="6">
        <f t="shared" si="18"/>
        <v>2.1779571510219074E-70</v>
      </c>
      <c r="AM61" s="10">
        <f t="shared" si="34"/>
        <v>5340</v>
      </c>
      <c r="AN61" s="6">
        <f>IF(((((((((F61+I61)-D61)-Z61)-AB61)-AH61-AK61)+AP61)+P61)&gt;0),((((((F61+I61)-D61)-Z61)-AB61)-AH61-AK61)+AP61),-P61)</f>
        <v>-1.713647660533332E-34</v>
      </c>
      <c r="AO61" s="6">
        <f t="shared" si="39"/>
        <v>1.1995533623733324E-35</v>
      </c>
      <c r="AP61" s="6">
        <f t="shared" si="40"/>
        <v>101.0101010101007</v>
      </c>
      <c r="AQ61" s="6">
        <f t="shared" si="41"/>
        <v>101.01010101010101</v>
      </c>
      <c r="AR61" s="6">
        <f>IF(Y61&lt;AS61,0,(IF(Y61&lt;(AS61+AT61),((Y61-AS61)*AV61),IF(Y61&lt;(AS61+AU61),(AT61*AV61+(Y61-AS61-AT61)*AW61),(AT61*AV61+(AU61-AT61)*AW61+(Y61-AS61-AU61)*AX61)))))</f>
        <v>79747.87308840356</v>
      </c>
      <c r="AS61" s="10">
        <f t="shared" si="28"/>
        <v>7475</v>
      </c>
      <c r="AT61" s="10">
        <f t="shared" si="29"/>
        <v>35000</v>
      </c>
      <c r="AU61" s="10">
        <f t="shared" si="30"/>
        <v>150000</v>
      </c>
      <c r="AV61" s="5">
        <f t="shared" si="31"/>
        <v>0.2</v>
      </c>
      <c r="AW61" s="5">
        <f t="shared" si="32"/>
        <v>0.4</v>
      </c>
      <c r="AX61" s="5">
        <f t="shared" si="33"/>
        <v>0.5</v>
      </c>
      <c r="AY61" s="6">
        <f>IF(Y61&lt;AZ61,0,(IF(Y61&lt;BA61,(Y61-AZ61)*BB61,(BA61-AZ61)*BB61+(Y61-BA61)*BC61)))</f>
        <v>7600.454923536143</v>
      </c>
      <c r="AZ61" s="13">
        <v>7228</v>
      </c>
      <c r="BA61" s="13">
        <v>42484</v>
      </c>
      <c r="BB61" s="14">
        <v>0.12</v>
      </c>
      <c r="BC61" s="14">
        <v>0.02</v>
      </c>
    </row>
    <row r="62" spans="1:55" ht="12.75">
      <c r="A62" s="1">
        <f t="shared" si="42"/>
        <v>2071</v>
      </c>
      <c r="B62" s="1">
        <f t="shared" si="19"/>
        <v>89</v>
      </c>
      <c r="C62" s="6">
        <f t="shared" si="8"/>
        <v>3922584.6154587814</v>
      </c>
      <c r="D62" s="6">
        <f t="shared" si="43"/>
        <v>131241.2315346165</v>
      </c>
      <c r="E62" s="2">
        <f t="shared" si="20"/>
        <v>0.02</v>
      </c>
      <c r="F62" s="6">
        <f t="shared" si="44"/>
        <v>0</v>
      </c>
      <c r="G62" s="2">
        <f t="shared" si="21"/>
        <v>0.035</v>
      </c>
      <c r="H62" s="3">
        <f>IF((U62&gt;(D62*1.5)),1,0)</f>
        <v>1</v>
      </c>
      <c r="I62" s="9">
        <f t="shared" si="22"/>
        <v>0</v>
      </c>
      <c r="J62" s="6">
        <f>(J61+AB61)+AC61</f>
        <v>3912483.6053577713</v>
      </c>
      <c r="K62" s="2">
        <f t="shared" si="45"/>
        <v>0.07</v>
      </c>
      <c r="L62" s="6">
        <f>(L61+AH61)+AI61</f>
        <v>6.368810000734976E-33</v>
      </c>
      <c r="M62" s="2">
        <f t="shared" si="46"/>
        <v>0.07</v>
      </c>
      <c r="N62" s="6">
        <f>(N61+AK61)+AL61</f>
        <v>2.1779571510219074E-70</v>
      </c>
      <c r="O62" s="2">
        <f t="shared" si="13"/>
        <v>0.01</v>
      </c>
      <c r="P62" s="6">
        <f>(P61+AN61)+AO61</f>
        <v>1.1995533623733324E-35</v>
      </c>
      <c r="Q62" s="2">
        <f t="shared" si="47"/>
        <v>0.07</v>
      </c>
      <c r="R62" s="6">
        <f>(R61+AQ61)-AP61</f>
        <v>10101.0101010101</v>
      </c>
      <c r="S62" s="2">
        <f t="shared" si="48"/>
        <v>0.01</v>
      </c>
      <c r="T62" s="10">
        <f t="shared" si="23"/>
        <v>10000</v>
      </c>
      <c r="U62" s="6">
        <f>((AC62+AI62)+AO62)+AQ62</f>
        <v>273974.8624760541</v>
      </c>
      <c r="V62" s="6">
        <f>IF((D62&gt;((F62+I62)-Z62)),(((F62+I62)-D62)-Z62),0)</f>
        <v>-221265.72186119412</v>
      </c>
      <c r="W62" s="6">
        <f>IF(((((AB62+AH62+AK62)+AN62)-AP62)&gt;0),(((AB62+AH62+AK62)+AN62)-AP62),0)</f>
        <v>0</v>
      </c>
      <c r="X62" s="6">
        <f t="shared" si="16"/>
        <v>0</v>
      </c>
      <c r="Y62" s="6">
        <f>IF((((((F62+I62)+AO62)+AQ62)-AB62)&gt;0),((((F62+I62)+AO62)+AQ62)-AB62),0)</f>
        <v>216117.2121664954</v>
      </c>
      <c r="Z62" s="6">
        <f t="shared" si="35"/>
        <v>90024.49032657761</v>
      </c>
      <c r="AA62" s="4">
        <f t="shared" si="36"/>
        <v>0.4165540052276044</v>
      </c>
      <c r="AB62" s="6">
        <f t="shared" si="24"/>
        <v>-216016.2020654853</v>
      </c>
      <c r="AC62" s="6">
        <f t="shared" si="37"/>
        <v>273873.852375044</v>
      </c>
      <c r="AD62" s="10">
        <v>50000</v>
      </c>
      <c r="AE62" s="5">
        <f t="shared" si="25"/>
        <v>0.15</v>
      </c>
      <c r="AF62" s="10">
        <f t="shared" si="17"/>
        <v>0</v>
      </c>
      <c r="AG62" s="5">
        <f t="shared" si="26"/>
        <v>0.03</v>
      </c>
      <c r="AH62" s="6">
        <f>IF(((P62+V62-AK62)&gt;AJ62),AJ62,IF((((P62+V62)+L62)&gt;0),(P62+V62-AK62),-L62))</f>
        <v>-6.368810000734976E-33</v>
      </c>
      <c r="AI62" s="6">
        <f t="shared" si="38"/>
        <v>4.458167000514483E-34</v>
      </c>
      <c r="AJ62" s="10">
        <f t="shared" si="27"/>
        <v>10680</v>
      </c>
      <c r="AK62" s="6">
        <f>IF(((P62+V62)&gt;AM62),AM62,IF((((P62+V62)+N62)&gt;0),(P62+V62),-N62))</f>
        <v>-2.1779571510219074E-70</v>
      </c>
      <c r="AL62" s="6">
        <f t="shared" si="18"/>
        <v>2.1779571510219075E-72</v>
      </c>
      <c r="AM62" s="10">
        <f t="shared" si="34"/>
        <v>5340</v>
      </c>
      <c r="AN62" s="6">
        <f>IF(((((((((F62+I62)-D62)-Z62)-AB62)-AH62-AK62)+AP62)+P62)&gt;0),((((((F62+I62)-D62)-Z62)-AB62)-AH62-AK62)+AP62),-P62)</f>
        <v>-1.1995533623733324E-35</v>
      </c>
      <c r="AO62" s="6">
        <f t="shared" si="39"/>
        <v>8.396873536613328E-37</v>
      </c>
      <c r="AP62" s="6">
        <f t="shared" si="40"/>
        <v>101.0101010101007</v>
      </c>
      <c r="AQ62" s="6">
        <f t="shared" si="41"/>
        <v>101.01010101010101</v>
      </c>
      <c r="AR62" s="6">
        <f>IF(Y62&lt;AS62,0,(IF(Y62&lt;(AS62+AT62),((Y62-AS62)*AV62),IF(Y62&lt;(AS62+AU62),(AT62*AV62+(Y62-AS62-AT62)*AW62),(AT62*AV62+(AU62-AT62)*AW62+(Y62-AS62-AU62)*AX62)))))</f>
        <v>82321.1060832477</v>
      </c>
      <c r="AS62" s="10">
        <f t="shared" si="28"/>
        <v>7475</v>
      </c>
      <c r="AT62" s="10">
        <f t="shared" si="29"/>
        <v>35000</v>
      </c>
      <c r="AU62" s="10">
        <f t="shared" si="30"/>
        <v>150000</v>
      </c>
      <c r="AV62" s="5">
        <f t="shared" si="31"/>
        <v>0.2</v>
      </c>
      <c r="AW62" s="5">
        <f t="shared" si="32"/>
        <v>0.4</v>
      </c>
      <c r="AX62" s="5">
        <f t="shared" si="33"/>
        <v>0.5</v>
      </c>
      <c r="AY62" s="6">
        <f>IF(Y62&lt;AZ62,0,(IF(Y62&lt;BA62,(Y62-AZ62)*BB62,(BA62-AZ62)*BB62+(Y62-BA62)*BC62)))</f>
        <v>7703.384243329909</v>
      </c>
      <c r="AZ62" s="13">
        <v>7228</v>
      </c>
      <c r="BA62" s="13">
        <v>42484</v>
      </c>
      <c r="BB62" s="14">
        <v>0.12</v>
      </c>
      <c r="BC62" s="14">
        <v>0.02</v>
      </c>
    </row>
    <row r="63" spans="1:55" ht="12.75">
      <c r="A63" s="1">
        <f t="shared" si="42"/>
        <v>2072</v>
      </c>
      <c r="B63" s="1">
        <f t="shared" si="19"/>
        <v>90</v>
      </c>
      <c r="C63" s="6">
        <f t="shared" si="8"/>
        <v>3980442.2657683403</v>
      </c>
      <c r="D63" s="6">
        <f t="shared" si="43"/>
        <v>133866.05616530884</v>
      </c>
      <c r="E63" s="2">
        <f t="shared" si="20"/>
        <v>0.02</v>
      </c>
      <c r="F63" s="6">
        <f t="shared" si="44"/>
        <v>0</v>
      </c>
      <c r="G63" s="2">
        <f t="shared" si="21"/>
        <v>0.035</v>
      </c>
      <c r="H63" s="3">
        <f>IF((U63&gt;(D63*1.5)),1,0)</f>
        <v>1</v>
      </c>
      <c r="I63" s="9">
        <f t="shared" si="22"/>
        <v>0</v>
      </c>
      <c r="J63" s="6">
        <f>(J62+AB62)+AC62</f>
        <v>3970341.25566733</v>
      </c>
      <c r="K63" s="2">
        <f t="shared" si="45"/>
        <v>0.07</v>
      </c>
      <c r="L63" s="6">
        <f>(L62+AH62)+AI62</f>
        <v>4.458167000514483E-34</v>
      </c>
      <c r="M63" s="2">
        <f t="shared" si="46"/>
        <v>0.07</v>
      </c>
      <c r="N63" s="6">
        <f>(N62+AK62)+AL62</f>
        <v>2.1779571510219075E-72</v>
      </c>
      <c r="O63" s="2">
        <f t="shared" si="13"/>
        <v>0.01</v>
      </c>
      <c r="P63" s="6">
        <f>(P62+AN62)+AO62</f>
        <v>8.396873536613328E-37</v>
      </c>
      <c r="Q63" s="2">
        <f t="shared" si="47"/>
        <v>0.07</v>
      </c>
      <c r="R63" s="6">
        <f>(R62+AQ62)-AP62</f>
        <v>10101.0101010101</v>
      </c>
      <c r="S63" s="2">
        <f t="shared" si="48"/>
        <v>0.01</v>
      </c>
      <c r="T63" s="10">
        <f t="shared" si="23"/>
        <v>10000</v>
      </c>
      <c r="U63" s="6">
        <f>((AC63+AI63)+AO63)+AQ63</f>
        <v>278024.89799772325</v>
      </c>
      <c r="V63" s="6">
        <f>IF((D63&gt;((F63+I63)-Z63)),(((F63+I63)-D63)-Z63),0)</f>
        <v>-226620.29678565502</v>
      </c>
      <c r="W63" s="6">
        <f>IF(((((AB63+AH63+AK63)+AN63)-AP63)&gt;0),(((AB63+AH63+AK63)+AN63)-AP63),0)</f>
        <v>0</v>
      </c>
      <c r="X63" s="6">
        <f t="shared" si="16"/>
        <v>0</v>
      </c>
      <c r="Y63" s="6">
        <f>IF((((((F63+I63)+AO63)+AQ63)-AB63)&gt;0),((((F63+I63)+AO63)+AQ63)-AB63),0)</f>
        <v>221366.7319622042</v>
      </c>
      <c r="Z63" s="6">
        <f t="shared" si="35"/>
        <v>92754.24062034619</v>
      </c>
      <c r="AA63" s="4">
        <f t="shared" si="36"/>
        <v>0.41900713715276283</v>
      </c>
      <c r="AB63" s="6">
        <f t="shared" si="24"/>
        <v>-221265.72186119412</v>
      </c>
      <c r="AC63" s="6">
        <f t="shared" si="37"/>
        <v>277923.88789671316</v>
      </c>
      <c r="AD63" s="10">
        <v>50000</v>
      </c>
      <c r="AE63" s="5">
        <f t="shared" si="25"/>
        <v>0.15</v>
      </c>
      <c r="AF63" s="10">
        <f t="shared" si="17"/>
        <v>0</v>
      </c>
      <c r="AG63" s="5">
        <f t="shared" si="26"/>
        <v>0.03</v>
      </c>
      <c r="AH63" s="6">
        <f>IF(((P63+V63-AK63)&gt;AJ63),AJ63,IF((((P63+V63)+L63)&gt;0),(P63+V63-AK63),-L63))</f>
        <v>-4.458167000514483E-34</v>
      </c>
      <c r="AI63" s="6">
        <f t="shared" si="38"/>
        <v>3.1207169003601384E-35</v>
      </c>
      <c r="AJ63" s="10">
        <f t="shared" si="27"/>
        <v>10680</v>
      </c>
      <c r="AK63" s="6">
        <f>IF(((P63+V63)&gt;AM63),AM63,IF((((P63+V63)+N63)&gt;0),(P63+V63),-N63))</f>
        <v>-2.1779571510219075E-72</v>
      </c>
      <c r="AL63" s="6">
        <f t="shared" si="18"/>
        <v>2.1779571510219075E-74</v>
      </c>
      <c r="AM63" s="10">
        <f t="shared" si="34"/>
        <v>5340</v>
      </c>
      <c r="AN63" s="6">
        <f>IF(((((((((F63+I63)-D63)-Z63)-AB63)-AH63-AK63)+AP63)+P63)&gt;0),((((((F63+I63)-D63)-Z63)-AB63)-AH63-AK63)+AP63),-P63)</f>
        <v>-8.396873536613328E-37</v>
      </c>
      <c r="AO63" s="6">
        <f t="shared" si="39"/>
        <v>5.877811475629331E-38</v>
      </c>
      <c r="AP63" s="6">
        <f t="shared" si="40"/>
        <v>101.0101010101007</v>
      </c>
      <c r="AQ63" s="6">
        <f t="shared" si="41"/>
        <v>101.01010101010101</v>
      </c>
      <c r="AR63" s="6">
        <f>IF(Y63&lt;AS63,0,(IF(Y63&lt;(AS63+AT63),((Y63-AS63)*AV63),IF(Y63&lt;(AS63+AU63),(AT63*AV63+(Y63-AS63-AT63)*AW63),(AT63*AV63+(AU63-AT63)*AW63+(Y63-AS63-AU63)*AX63)))))</f>
        <v>84945.8659811021</v>
      </c>
      <c r="AS63" s="10">
        <f t="shared" si="28"/>
        <v>7475</v>
      </c>
      <c r="AT63" s="10">
        <f t="shared" si="29"/>
        <v>35000</v>
      </c>
      <c r="AU63" s="10">
        <f t="shared" si="30"/>
        <v>150000</v>
      </c>
      <c r="AV63" s="5">
        <f t="shared" si="31"/>
        <v>0.2</v>
      </c>
      <c r="AW63" s="5">
        <f t="shared" si="32"/>
        <v>0.4</v>
      </c>
      <c r="AX63" s="5">
        <f t="shared" si="33"/>
        <v>0.5</v>
      </c>
      <c r="AY63" s="6">
        <f>IF(Y63&lt;AZ63,0,(IF(Y63&lt;BA63,(Y63-AZ63)*BB63,(BA63-AZ63)*BB63+(Y63-BA63)*BC63)))</f>
        <v>7808.374639244084</v>
      </c>
      <c r="AZ63" s="13">
        <v>7228</v>
      </c>
      <c r="BA63" s="13">
        <v>42484</v>
      </c>
      <c r="BB63" s="14">
        <v>0.12</v>
      </c>
      <c r="BC63" s="14">
        <v>0.02</v>
      </c>
    </row>
    <row r="64" spans="1:55" ht="12.75">
      <c r="A64" s="1">
        <f t="shared" si="42"/>
        <v>2073</v>
      </c>
      <c r="B64" s="1">
        <f t="shared" si="19"/>
        <v>91</v>
      </c>
      <c r="C64" s="6">
        <f t="shared" si="8"/>
        <v>4037100.4318038593</v>
      </c>
      <c r="D64" s="6">
        <f t="shared" si="43"/>
        <v>136543.377288615</v>
      </c>
      <c r="E64" s="2">
        <f t="shared" si="20"/>
        <v>0.02</v>
      </c>
      <c r="F64" s="6">
        <f t="shared" si="44"/>
        <v>0</v>
      </c>
      <c r="G64" s="2">
        <f t="shared" si="21"/>
        <v>0.035</v>
      </c>
      <c r="H64" s="3">
        <f>IF((U64&gt;(D64*1.5)),1,0)</f>
        <v>1</v>
      </c>
      <c r="I64" s="9">
        <f t="shared" si="22"/>
        <v>0</v>
      </c>
      <c r="J64" s="6">
        <f>(J63+AB63)+AC63</f>
        <v>4026999.421702849</v>
      </c>
      <c r="K64" s="2">
        <f t="shared" si="45"/>
        <v>0.07</v>
      </c>
      <c r="L64" s="6">
        <f>(L63+AH63)+AI63</f>
        <v>3.1207169003601384E-35</v>
      </c>
      <c r="M64" s="2">
        <f t="shared" si="46"/>
        <v>0.07</v>
      </c>
      <c r="N64" s="6">
        <f>(N63+AK63)+AL63</f>
        <v>2.1779571510219075E-74</v>
      </c>
      <c r="O64" s="2">
        <f t="shared" si="13"/>
        <v>0.01</v>
      </c>
      <c r="P64" s="6">
        <f>(P63+AN63)+AO63</f>
        <v>5.877811475629331E-38</v>
      </c>
      <c r="Q64" s="2">
        <f t="shared" si="47"/>
        <v>0.07</v>
      </c>
      <c r="R64" s="6">
        <f>(R63+AQ63)-AP63</f>
        <v>10101.0101010101</v>
      </c>
      <c r="S64" s="2">
        <f t="shared" si="48"/>
        <v>0.01</v>
      </c>
      <c r="T64" s="10">
        <f t="shared" si="23"/>
        <v>10000</v>
      </c>
      <c r="U64" s="6">
        <f>((AC64+AI64)+AO64)+AQ64</f>
        <v>281990.96962020954</v>
      </c>
      <c r="V64" s="6">
        <f>IF((D64&gt;((F64+I64)-Z64)),(((F64+I64)-D64)-Z64),0)</f>
        <v>-232081.99686968088</v>
      </c>
      <c r="W64" s="6">
        <f>IF(((((AB64+AH64+AK64)+AN64)-AP64)&gt;0),(((AB64+AH64+AK64)+AN64)-AP64),0)</f>
        <v>0</v>
      </c>
      <c r="X64" s="6">
        <f t="shared" si="16"/>
        <v>0</v>
      </c>
      <c r="Y64" s="6">
        <f>IF((((((F64+I64)+AO64)+AQ64)-AB64)&gt;0),((((F64+I64)+AO64)+AQ64)-AB64),0)</f>
        <v>226721.30688666512</v>
      </c>
      <c r="Z64" s="6">
        <f t="shared" si="35"/>
        <v>95538.61958106587</v>
      </c>
      <c r="AA64" s="4">
        <f t="shared" si="36"/>
        <v>0.4213923291683579</v>
      </c>
      <c r="AB64" s="6">
        <f t="shared" si="24"/>
        <v>-226620.29678565502</v>
      </c>
      <c r="AC64" s="6">
        <f t="shared" si="37"/>
        <v>281889.95951919944</v>
      </c>
      <c r="AD64" s="10">
        <v>50000</v>
      </c>
      <c r="AE64" s="5">
        <f t="shared" si="25"/>
        <v>0.15</v>
      </c>
      <c r="AF64" s="10">
        <f t="shared" si="17"/>
        <v>0</v>
      </c>
      <c r="AG64" s="5">
        <f t="shared" si="26"/>
        <v>0.03</v>
      </c>
      <c r="AH64" s="6">
        <f>IF(((P64+V64-AK64)&gt;AJ64),AJ64,IF((((P64+V64)+L64)&gt;0),(P64+V64-AK64),-L64))</f>
        <v>-3.1207169003601384E-35</v>
      </c>
      <c r="AI64" s="6">
        <f t="shared" si="38"/>
        <v>2.184501830252097E-36</v>
      </c>
      <c r="AJ64" s="10">
        <f t="shared" si="27"/>
        <v>10680</v>
      </c>
      <c r="AK64" s="6">
        <f>IF(((P64+V64)&gt;AM64),AM64,IF((((P64+V64)+N64)&gt;0),(P64+V64),-N64))</f>
        <v>-2.1779571510219075E-74</v>
      </c>
      <c r="AL64" s="6">
        <f t="shared" si="18"/>
        <v>2.1779571510219077E-76</v>
      </c>
      <c r="AM64" s="10">
        <f t="shared" si="34"/>
        <v>5340</v>
      </c>
      <c r="AN64" s="6">
        <f>IF(((((((((F64+I64)-D64)-Z64)-AB64)-AH64-AK64)+AP64)+P64)&gt;0),((((((F64+I64)-D64)-Z64)-AB64)-AH64-AK64)+AP64),-P64)</f>
        <v>-5.877811475629331E-38</v>
      </c>
      <c r="AO64" s="6">
        <f t="shared" si="39"/>
        <v>4.114468032940532E-39</v>
      </c>
      <c r="AP64" s="6">
        <f t="shared" si="40"/>
        <v>101.0101010101007</v>
      </c>
      <c r="AQ64" s="6">
        <f t="shared" si="41"/>
        <v>101.01010101010101</v>
      </c>
      <c r="AR64" s="6">
        <f>IF(Y64&lt;AS64,0,(IF(Y64&lt;(AS64+AT64),((Y64-AS64)*AV64),IF(Y64&lt;(AS64+AU64),(AT64*AV64+(Y64-AS64-AT64)*AW64),(AT64*AV64+(AU64-AT64)*AW64+(Y64-AS64-AU64)*AX64)))))</f>
        <v>87623.15344333256</v>
      </c>
      <c r="AS64" s="10">
        <f t="shared" si="28"/>
        <v>7475</v>
      </c>
      <c r="AT64" s="10">
        <f t="shared" si="29"/>
        <v>35000</v>
      </c>
      <c r="AU64" s="10">
        <f t="shared" si="30"/>
        <v>150000</v>
      </c>
      <c r="AV64" s="5">
        <f t="shared" si="31"/>
        <v>0.2</v>
      </c>
      <c r="AW64" s="5">
        <f t="shared" si="32"/>
        <v>0.4</v>
      </c>
      <c r="AX64" s="5">
        <f t="shared" si="33"/>
        <v>0.5</v>
      </c>
      <c r="AY64" s="6">
        <f>IF(Y64&lt;AZ64,0,(IF(Y64&lt;BA64,(Y64-AZ64)*BB64,(BA64-AZ64)*BB64+(Y64-BA64)*BC64)))</f>
        <v>7915.466137733303</v>
      </c>
      <c r="AZ64" s="13">
        <v>7228</v>
      </c>
      <c r="BA64" s="13">
        <v>42484</v>
      </c>
      <c r="BB64" s="14">
        <v>0.12</v>
      </c>
      <c r="BC64" s="14">
        <v>0.02</v>
      </c>
    </row>
    <row r="65" spans="1:55" ht="12.75">
      <c r="A65" s="1">
        <f t="shared" si="42"/>
        <v>2074</v>
      </c>
      <c r="B65" s="1">
        <f t="shared" si="19"/>
        <v>92</v>
      </c>
      <c r="C65" s="6">
        <f t="shared" si="8"/>
        <v>4092370.094537404</v>
      </c>
      <c r="D65" s="6">
        <f t="shared" si="43"/>
        <v>139274.24483438733</v>
      </c>
      <c r="E65" s="2">
        <f t="shared" si="20"/>
        <v>0.02</v>
      </c>
      <c r="F65" s="6">
        <f t="shared" si="44"/>
        <v>0</v>
      </c>
      <c r="G65" s="2">
        <f t="shared" si="21"/>
        <v>0.035</v>
      </c>
      <c r="H65" s="3">
        <f>IF((U65&gt;(D65*1.5)),1,0)</f>
        <v>1</v>
      </c>
      <c r="I65" s="9">
        <f t="shared" si="22"/>
        <v>0</v>
      </c>
      <c r="J65" s="6">
        <f>(J64+AB64)+AC64</f>
        <v>4082269.084436394</v>
      </c>
      <c r="K65" s="2">
        <f t="shared" si="45"/>
        <v>0.07</v>
      </c>
      <c r="L65" s="6">
        <f>(L64+AH64)+AI64</f>
        <v>2.184501830252097E-36</v>
      </c>
      <c r="M65" s="2">
        <f t="shared" si="46"/>
        <v>0.07</v>
      </c>
      <c r="N65" s="6">
        <f>(N64+AK64)+AL64</f>
        <v>2.1779571510219077E-76</v>
      </c>
      <c r="O65" s="2">
        <f t="shared" si="13"/>
        <v>0.01</v>
      </c>
      <c r="P65" s="6">
        <f>(P64+AN64)+AO64</f>
        <v>4.114468032940532E-39</v>
      </c>
      <c r="Q65" s="2">
        <f t="shared" si="47"/>
        <v>0.07</v>
      </c>
      <c r="R65" s="6">
        <f>(R64+AQ64)-AP64</f>
        <v>10101.0101010101</v>
      </c>
      <c r="S65" s="2">
        <f t="shared" si="48"/>
        <v>0.01</v>
      </c>
      <c r="T65" s="10">
        <f t="shared" si="23"/>
        <v>10000</v>
      </c>
      <c r="U65" s="6">
        <f>((AC65+AI65)+AO65)+AQ65</f>
        <v>285859.8460115577</v>
      </c>
      <c r="V65" s="6">
        <f>IF((D65&gt;((F65+I65)-Z65)),(((F65+I65)-D65)-Z65),0)</f>
        <v>-237652.94845914663</v>
      </c>
      <c r="W65" s="6">
        <f>IF(((((AB65+AH65+AK65)+AN65)-AP65)&gt;0),(((AB65+AH65+AK65)+AN65)-AP65),0)</f>
        <v>0</v>
      </c>
      <c r="X65" s="6">
        <f t="shared" si="16"/>
        <v>0</v>
      </c>
      <c r="Y65" s="6">
        <f>IF((((((F65+I65)+AO65)+AQ65)-AB65)&gt;0),((((F65+I65)+AO65)+AQ65)-AB65),0)</f>
        <v>232183.00697069097</v>
      </c>
      <c r="Z65" s="6">
        <f t="shared" si="35"/>
        <v>98378.7036247593</v>
      </c>
      <c r="AA65" s="4">
        <f t="shared" si="36"/>
        <v>0.42371190255615</v>
      </c>
      <c r="AB65" s="6">
        <f t="shared" si="24"/>
        <v>-232081.99686968088</v>
      </c>
      <c r="AC65" s="6">
        <f t="shared" si="37"/>
        <v>285758.8359105476</v>
      </c>
      <c r="AD65" s="10">
        <v>50000</v>
      </c>
      <c r="AE65" s="5">
        <f t="shared" si="25"/>
        <v>0.15</v>
      </c>
      <c r="AF65" s="10">
        <f t="shared" si="17"/>
        <v>0</v>
      </c>
      <c r="AG65" s="5">
        <f t="shared" si="26"/>
        <v>0.03</v>
      </c>
      <c r="AH65" s="6">
        <f>IF(((P65+V65-AK65)&gt;AJ65),AJ65,IF((((P65+V65)+L65)&gt;0),(P65+V65-AK65),-L65))</f>
        <v>-2.184501830252097E-36</v>
      </c>
      <c r="AI65" s="6">
        <f t="shared" si="38"/>
        <v>1.529151281176468E-37</v>
      </c>
      <c r="AJ65" s="10">
        <f t="shared" si="27"/>
        <v>10680</v>
      </c>
      <c r="AK65" s="6">
        <f>IF(((P65+V65)&gt;AM65),AM65,IF((((P65+V65)+N65)&gt;0),(P65+V65),-N65))</f>
        <v>-2.1779571510219077E-76</v>
      </c>
      <c r="AL65" s="6">
        <f t="shared" si="18"/>
        <v>2.177957151021908E-78</v>
      </c>
      <c r="AM65" s="10">
        <f t="shared" si="34"/>
        <v>5340</v>
      </c>
      <c r="AN65" s="6">
        <f>IF(((((((((F65+I65)-D65)-Z65)-AB65)-AH65-AK65)+AP65)+P65)&gt;0),((((((F65+I65)-D65)-Z65)-AB65)-AH65-AK65)+AP65),-P65)</f>
        <v>-4.114468032940532E-39</v>
      </c>
      <c r="AO65" s="6">
        <f t="shared" si="39"/>
        <v>2.8801276230583725E-40</v>
      </c>
      <c r="AP65" s="6">
        <f t="shared" si="40"/>
        <v>101.0101010101007</v>
      </c>
      <c r="AQ65" s="6">
        <f t="shared" si="41"/>
        <v>101.01010101010101</v>
      </c>
      <c r="AR65" s="6">
        <f>IF(Y65&lt;AS65,0,(IF(Y65&lt;(AS65+AT65),((Y65-AS65)*AV65),IF(Y65&lt;(AS65+AU65),(AT65*AV65+(Y65-AS65-AT65)*AW65),(AT65*AV65+(AU65-AT65)*AW65+(Y65-AS65-AU65)*AX65)))))</f>
        <v>90354.00348534549</v>
      </c>
      <c r="AS65" s="10">
        <f t="shared" si="28"/>
        <v>7475</v>
      </c>
      <c r="AT65" s="10">
        <f t="shared" si="29"/>
        <v>35000</v>
      </c>
      <c r="AU65" s="10">
        <f t="shared" si="30"/>
        <v>150000</v>
      </c>
      <c r="AV65" s="5">
        <f t="shared" si="31"/>
        <v>0.2</v>
      </c>
      <c r="AW65" s="5">
        <f t="shared" si="32"/>
        <v>0.4</v>
      </c>
      <c r="AX65" s="5">
        <f t="shared" si="33"/>
        <v>0.5</v>
      </c>
      <c r="AY65" s="6">
        <f>IF(Y65&lt;AZ65,0,(IF(Y65&lt;BA65,(Y65-AZ65)*BB65,(BA65-AZ65)*BB65+(Y65-BA65)*BC65)))</f>
        <v>8024.70013941382</v>
      </c>
      <c r="AZ65" s="13">
        <v>7228</v>
      </c>
      <c r="BA65" s="13">
        <v>42484</v>
      </c>
      <c r="BB65" s="14">
        <v>0.12</v>
      </c>
      <c r="BC65" s="14">
        <v>0.02</v>
      </c>
    </row>
    <row r="66" spans="1:55" ht="12.75">
      <c r="A66" s="1">
        <f t="shared" si="42"/>
        <v>2075</v>
      </c>
      <c r="B66" s="1">
        <f t="shared" si="19"/>
        <v>93</v>
      </c>
      <c r="C66" s="6">
        <f t="shared" si="8"/>
        <v>4146046.9335782705</v>
      </c>
      <c r="D66" s="6">
        <f t="shared" si="43"/>
        <v>142059.7297310751</v>
      </c>
      <c r="E66" s="2">
        <f t="shared" si="20"/>
        <v>0.02</v>
      </c>
      <c r="F66" s="6">
        <f t="shared" si="44"/>
        <v>0</v>
      </c>
      <c r="G66" s="2">
        <f t="shared" si="21"/>
        <v>0.035</v>
      </c>
      <c r="H66" s="3">
        <f>IF((U66&gt;(D66*1.5)),1,0)</f>
        <v>1</v>
      </c>
      <c r="I66" s="9">
        <f t="shared" si="22"/>
        <v>0</v>
      </c>
      <c r="J66" s="6">
        <f>(J65+AB65)+AC65</f>
        <v>4135945.9234772604</v>
      </c>
      <c r="K66" s="2">
        <f t="shared" si="45"/>
        <v>0.07</v>
      </c>
      <c r="L66" s="6">
        <f>(L65+AH65)+AI65</f>
        <v>1.529151281176468E-37</v>
      </c>
      <c r="M66" s="2">
        <f t="shared" si="46"/>
        <v>0.07</v>
      </c>
      <c r="N66" s="6">
        <f>(N65+AK65)+AL65</f>
        <v>2.177957151021908E-78</v>
      </c>
      <c r="O66" s="2">
        <f t="shared" si="13"/>
        <v>0.01</v>
      </c>
      <c r="P66" s="6">
        <f>(P65+AN65)+AO65</f>
        <v>2.8801276230583725E-40</v>
      </c>
      <c r="Q66" s="2">
        <f t="shared" si="47"/>
        <v>0.07</v>
      </c>
      <c r="R66" s="6">
        <f>(R65+AQ65)-AP65</f>
        <v>10101.0101010101</v>
      </c>
      <c r="S66" s="2">
        <f t="shared" si="48"/>
        <v>0.01</v>
      </c>
      <c r="T66" s="10">
        <f t="shared" si="23"/>
        <v>10000</v>
      </c>
      <c r="U66" s="6">
        <f>((AC66+AI66)+AO66)+AQ66</f>
        <v>289617.22474441834</v>
      </c>
      <c r="V66" s="6">
        <f>IF((D66&gt;((F66+I66)-Z66)),(((F66+I66)-D66)-Z66),0)</f>
        <v>-243335.32818235658</v>
      </c>
      <c r="W66" s="6">
        <f>IF(((((AB66+AH66+AK66)+AN66)-AP66)&gt;0),(((AB66+AH66+AK66)+AN66)-AP66),0)</f>
        <v>0</v>
      </c>
      <c r="X66" s="6">
        <f t="shared" si="16"/>
        <v>0</v>
      </c>
      <c r="Y66" s="6">
        <f>IF((((((F66+I66)+AO66)+AQ66)-AB66)&gt;0),((((F66+I66)+AO66)+AQ66)-AB66),0)</f>
        <v>237753.95856015672</v>
      </c>
      <c r="Z66" s="6">
        <f t="shared" si="35"/>
        <v>101275.59845128149</v>
      </c>
      <c r="AA66" s="4">
        <f>IF((Y66&gt;0),(Z66/Y66),0)</f>
        <v>0.4259680850935512</v>
      </c>
      <c r="AB66" s="6">
        <f t="shared" si="24"/>
        <v>-237652.94845914663</v>
      </c>
      <c r="AC66" s="6">
        <f t="shared" si="37"/>
        <v>289516.21464340825</v>
      </c>
      <c r="AD66" s="10">
        <v>50000</v>
      </c>
      <c r="AE66" s="5">
        <f t="shared" si="25"/>
        <v>0.15</v>
      </c>
      <c r="AF66" s="10">
        <f t="shared" si="17"/>
        <v>0</v>
      </c>
      <c r="AG66" s="5">
        <f t="shared" si="26"/>
        <v>0.03</v>
      </c>
      <c r="AH66" s="6">
        <f>IF(((P66+V66-AK66)&gt;AJ66),AJ66,IF((((P66+V66)+L66)&gt;0),(P66+V66-AK66),-L66))</f>
        <v>-1.529151281176468E-37</v>
      </c>
      <c r="AI66" s="6">
        <f t="shared" si="38"/>
        <v>1.0704058968235278E-38</v>
      </c>
      <c r="AJ66" s="10">
        <f t="shared" si="27"/>
        <v>10680</v>
      </c>
      <c r="AK66" s="6">
        <f>IF(((P66+V66)&gt;AM66),AM66,IF((((P66+V66)+N66)&gt;0),(P66+V66),-N66))</f>
        <v>-2.177957151021908E-78</v>
      </c>
      <c r="AL66" s="6">
        <f t="shared" si="18"/>
        <v>2.177957151021908E-80</v>
      </c>
      <c r="AM66" s="10">
        <f t="shared" si="34"/>
        <v>5340</v>
      </c>
      <c r="AN66" s="6">
        <f>IF(((((((((F66+I66)-D66)-Z66)-AB66)-AH66-AK66)+AP66)+P66)&gt;0),((((((F66+I66)-D66)-Z66)-AB66)-AH66-AK66)+AP66),-P66)</f>
        <v>-2.8801276230583725E-40</v>
      </c>
      <c r="AO66" s="6">
        <f t="shared" si="39"/>
        <v>2.016089336140861E-41</v>
      </c>
      <c r="AP66" s="6">
        <f t="shared" si="40"/>
        <v>101.0101010101007</v>
      </c>
      <c r="AQ66" s="6">
        <f t="shared" si="41"/>
        <v>101.01010101010101</v>
      </c>
      <c r="AR66" s="6">
        <f>IF(Y66&lt;AS66,0,(IF(Y66&lt;(AS66+AT66),((Y66-AS66)*AV66),IF(Y66&lt;(AS66+AU66),(AT66*AV66+(Y66-AS66-AT66)*AW66),(AT66*AV66+(AU66-AT66)*AW66+(Y66-AS66-AU66)*AX66)))))</f>
        <v>93139.47928007836</v>
      </c>
      <c r="AS66" s="10">
        <f t="shared" si="28"/>
        <v>7475</v>
      </c>
      <c r="AT66" s="10">
        <f t="shared" si="29"/>
        <v>35000</v>
      </c>
      <c r="AU66" s="10">
        <f t="shared" si="30"/>
        <v>150000</v>
      </c>
      <c r="AV66" s="5">
        <f t="shared" si="31"/>
        <v>0.2</v>
      </c>
      <c r="AW66" s="5">
        <f t="shared" si="32"/>
        <v>0.4</v>
      </c>
      <c r="AX66" s="5">
        <f t="shared" si="33"/>
        <v>0.5</v>
      </c>
      <c r="AY66" s="6">
        <f>IF(Y66&lt;AZ66,0,(IF(Y66&lt;BA66,(Y66-AZ66)*BB66,(BA66-AZ66)*BB66+(Y66-BA66)*BC66)))</f>
        <v>8136.119171203135</v>
      </c>
      <c r="AZ66" s="13">
        <v>7228</v>
      </c>
      <c r="BA66" s="13">
        <v>42484</v>
      </c>
      <c r="BB66" s="14">
        <v>0.12</v>
      </c>
      <c r="BC66" s="14">
        <v>0.02</v>
      </c>
    </row>
  </sheetData>
  <sheetProtection/>
  <conditionalFormatting sqref="X2:X6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Chrissy Osborn</cp:lastModifiedBy>
  <dcterms:created xsi:type="dcterms:W3CDTF">2011-06-16T10:43:02Z</dcterms:created>
  <dcterms:modified xsi:type="dcterms:W3CDTF">2011-06-16T12:17:14Z</dcterms:modified>
  <cp:category/>
  <cp:version/>
  <cp:contentType/>
  <cp:contentStatus/>
</cp:coreProperties>
</file>